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bookViews>
    <workbookView xWindow="-12" yWindow="-12" windowWidth="14400" windowHeight="12840" tabRatio="680" activeTab="3"/>
  </bookViews>
  <sheets>
    <sheet name="National newspapers" sheetId="1" r:id="rId1"/>
    <sheet name="Monthly ABCs 2017-20" sheetId="8" r:id="rId2"/>
    <sheet name="%ch ABCs 2017-20" sheetId="11" r:id="rId3"/>
    <sheet name="PAMCo TBR" sheetId="7" r:id="rId4"/>
  </sheets>
  <calcPr calcId="162913"/>
</workbook>
</file>

<file path=xl/calcChain.xml><?xml version="1.0" encoding="utf-8"?>
<calcChain xmlns="http://schemas.openxmlformats.org/spreadsheetml/2006/main">
  <c r="B78" i="8" l="1"/>
  <c r="E68" i="8"/>
  <c r="D68" i="8"/>
  <c r="C68" i="8"/>
  <c r="B68" i="8"/>
  <c r="B69" i="8" s="1"/>
  <c r="Q59" i="11"/>
  <c r="Q60" i="11" s="1"/>
  <c r="Q61" i="11" s="1"/>
  <c r="Q62" i="11" s="1"/>
  <c r="Q63" i="11" s="1"/>
  <c r="Q64" i="11" s="1"/>
  <c r="Q65" i="11" s="1"/>
  <c r="Q66" i="11" s="1"/>
  <c r="Q67" i="11" s="1"/>
  <c r="O59" i="11"/>
  <c r="O60" i="11" s="1"/>
  <c r="O61" i="11" s="1"/>
  <c r="O62" i="11" s="1"/>
  <c r="O63" i="11" s="1"/>
  <c r="O64" i="11" s="1"/>
  <c r="O65" i="11" s="1"/>
  <c r="O66" i="11" s="1"/>
  <c r="O67" i="11" s="1"/>
  <c r="E59" i="11"/>
  <c r="E60" i="11" s="1"/>
  <c r="E61" i="11" s="1"/>
  <c r="E62" i="11" s="1"/>
  <c r="E63" i="11" s="1"/>
  <c r="E64" i="11" s="1"/>
  <c r="E65" i="11" s="1"/>
  <c r="E66" i="11" s="1"/>
  <c r="E67" i="11" s="1"/>
  <c r="C59" i="11"/>
  <c r="C60" i="11" s="1"/>
  <c r="C61" i="11" s="1"/>
  <c r="C62" i="11" s="1"/>
  <c r="C63" i="11" s="1"/>
  <c r="C64" i="11" s="1"/>
  <c r="C65" i="11" s="1"/>
  <c r="C66" i="11" s="1"/>
  <c r="C67" i="11" s="1"/>
  <c r="D29" i="7" l="1"/>
  <c r="D30" i="7"/>
  <c r="D31" i="7"/>
  <c r="D32" i="7"/>
  <c r="D33" i="7"/>
  <c r="D34" i="7"/>
  <c r="D35" i="7"/>
  <c r="D36" i="7"/>
  <c r="D37" i="7"/>
  <c r="D38" i="7"/>
  <c r="D28" i="7"/>
  <c r="B39" i="7"/>
  <c r="U78" i="8" l="1"/>
  <c r="P78" i="8"/>
  <c r="H78" i="8"/>
  <c r="C78" i="8"/>
  <c r="G78" i="8"/>
  <c r="U89" i="8"/>
  <c r="T78" i="8"/>
  <c r="O78" i="8"/>
  <c r="G85" i="8" l="1"/>
  <c r="G86" i="8" s="1"/>
  <c r="O85" i="8"/>
  <c r="O86" i="8" s="1"/>
  <c r="C89" i="8"/>
  <c r="B85" i="8"/>
  <c r="B86" i="8" s="1"/>
  <c r="D82" i="8" s="1"/>
  <c r="Q82" i="8"/>
  <c r="Q83" i="8"/>
  <c r="Q84" i="8"/>
  <c r="I83" i="8"/>
  <c r="I84" i="8"/>
  <c r="I82" i="8"/>
  <c r="H89" i="8"/>
  <c r="T85" i="8"/>
  <c r="T86" i="8" s="1"/>
  <c r="P89" i="8"/>
  <c r="S47" i="11"/>
  <c r="T47" i="11"/>
  <c r="U47" i="11"/>
  <c r="V47" i="11"/>
  <c r="S48" i="11"/>
  <c r="T48" i="11"/>
  <c r="U48" i="11"/>
  <c r="V48" i="11"/>
  <c r="S49" i="11"/>
  <c r="T49" i="11"/>
  <c r="U49" i="11"/>
  <c r="V49" i="11"/>
  <c r="Q47" i="11"/>
  <c r="Q48" i="11"/>
  <c r="Q49" i="11"/>
  <c r="O47" i="11"/>
  <c r="O48" i="11"/>
  <c r="O49" i="11"/>
  <c r="H47" i="11"/>
  <c r="I47" i="11"/>
  <c r="J47" i="11"/>
  <c r="K47" i="11"/>
  <c r="L47" i="11"/>
  <c r="H48" i="11"/>
  <c r="I48" i="11"/>
  <c r="J48" i="11"/>
  <c r="K48" i="11"/>
  <c r="L48" i="11"/>
  <c r="H49" i="11"/>
  <c r="I49" i="11"/>
  <c r="J49" i="11"/>
  <c r="K49" i="11"/>
  <c r="L49" i="11"/>
  <c r="E47" i="11"/>
  <c r="E48" i="11"/>
  <c r="E49" i="11"/>
  <c r="D47" i="11"/>
  <c r="D48" i="11"/>
  <c r="D49" i="11"/>
  <c r="C47" i="11"/>
  <c r="C48" i="11"/>
  <c r="C49" i="11"/>
  <c r="Q77" i="8" l="1"/>
  <c r="I77" i="8"/>
  <c r="D83" i="8"/>
  <c r="D84" i="8"/>
  <c r="I78" i="8"/>
  <c r="I89" i="8" s="1"/>
  <c r="V82" i="8"/>
  <c r="V83" i="8"/>
  <c r="V84" i="8"/>
  <c r="Q78" i="8"/>
  <c r="Q89" i="8" s="1"/>
  <c r="M49" i="11"/>
  <c r="AC49" i="11" s="1"/>
  <c r="W48" i="11"/>
  <c r="AQ48" i="11" s="1"/>
  <c r="W47" i="11"/>
  <c r="AQ47" i="11" s="1"/>
  <c r="W49" i="11"/>
  <c r="M47" i="11"/>
  <c r="AC47" i="11" s="1"/>
  <c r="M48" i="11"/>
  <c r="AB48" i="11" s="1"/>
  <c r="O38" i="11"/>
  <c r="P38" i="11"/>
  <c r="Q38" i="11"/>
  <c r="S38" i="11"/>
  <c r="T38" i="11"/>
  <c r="U38" i="11"/>
  <c r="V38" i="11"/>
  <c r="O39" i="11"/>
  <c r="P39" i="11"/>
  <c r="Q39" i="11"/>
  <c r="S39" i="11"/>
  <c r="T39" i="11"/>
  <c r="U39" i="11"/>
  <c r="V39" i="11"/>
  <c r="O40" i="11"/>
  <c r="P40" i="11"/>
  <c r="Q40" i="11"/>
  <c r="S40" i="11"/>
  <c r="T40" i="11"/>
  <c r="U40" i="11"/>
  <c r="V40" i="11"/>
  <c r="O41" i="11"/>
  <c r="Q41" i="11"/>
  <c r="S41" i="11"/>
  <c r="T41" i="11"/>
  <c r="U41" i="11"/>
  <c r="V41" i="11"/>
  <c r="O42" i="11"/>
  <c r="Q42" i="11"/>
  <c r="S42" i="11"/>
  <c r="T42" i="11"/>
  <c r="U42" i="11"/>
  <c r="V42" i="11"/>
  <c r="O43" i="11"/>
  <c r="Q43" i="11"/>
  <c r="S43" i="11"/>
  <c r="T43" i="11"/>
  <c r="U43" i="11"/>
  <c r="V43" i="11"/>
  <c r="O44" i="11"/>
  <c r="Q44" i="11"/>
  <c r="S44" i="11"/>
  <c r="T44" i="11"/>
  <c r="U44" i="11"/>
  <c r="V44" i="11"/>
  <c r="O45" i="11"/>
  <c r="Q45" i="11"/>
  <c r="S45" i="11"/>
  <c r="T45" i="11"/>
  <c r="U45" i="11"/>
  <c r="V45" i="11"/>
  <c r="O46" i="11"/>
  <c r="Q46" i="11"/>
  <c r="S46" i="11"/>
  <c r="T46" i="11"/>
  <c r="U46" i="11"/>
  <c r="V46" i="11"/>
  <c r="H38" i="11"/>
  <c r="I38" i="11"/>
  <c r="J38" i="11"/>
  <c r="K38" i="11"/>
  <c r="L38" i="11"/>
  <c r="H39" i="11"/>
  <c r="I39" i="11"/>
  <c r="J39" i="11"/>
  <c r="K39" i="11"/>
  <c r="L39" i="11"/>
  <c r="H40" i="11"/>
  <c r="I40" i="11"/>
  <c r="J40" i="11"/>
  <c r="K40" i="11"/>
  <c r="L40" i="11"/>
  <c r="H41" i="11"/>
  <c r="I41" i="11"/>
  <c r="J41" i="11"/>
  <c r="K41" i="11"/>
  <c r="L41" i="11"/>
  <c r="H42" i="11"/>
  <c r="I42" i="11"/>
  <c r="J42" i="11"/>
  <c r="K42" i="11"/>
  <c r="L42" i="11"/>
  <c r="H43" i="11"/>
  <c r="I43" i="11"/>
  <c r="J43" i="11"/>
  <c r="K43" i="11"/>
  <c r="L43" i="11"/>
  <c r="H44" i="11"/>
  <c r="I44" i="11"/>
  <c r="J44" i="11"/>
  <c r="K44" i="11"/>
  <c r="L44" i="11"/>
  <c r="H45" i="11"/>
  <c r="I45" i="11"/>
  <c r="J45" i="11"/>
  <c r="K45" i="11"/>
  <c r="L45" i="11"/>
  <c r="H46" i="11"/>
  <c r="I46" i="11"/>
  <c r="J46" i="11"/>
  <c r="K46" i="11"/>
  <c r="L46" i="11"/>
  <c r="E38" i="11"/>
  <c r="E39" i="11"/>
  <c r="E40" i="11"/>
  <c r="E41" i="11"/>
  <c r="E42" i="11"/>
  <c r="E43" i="11"/>
  <c r="E44" i="11"/>
  <c r="E45" i="11"/>
  <c r="E46" i="11"/>
  <c r="D38" i="11"/>
  <c r="D39" i="11"/>
  <c r="D40" i="11"/>
  <c r="D41" i="11"/>
  <c r="D42" i="11"/>
  <c r="D43" i="11"/>
  <c r="D44" i="11"/>
  <c r="D45" i="11"/>
  <c r="D46" i="11"/>
  <c r="C38" i="11"/>
  <c r="C39" i="11"/>
  <c r="C40" i="11"/>
  <c r="C41" i="11"/>
  <c r="C42" i="11"/>
  <c r="C43" i="11"/>
  <c r="C44" i="11"/>
  <c r="C45" i="11"/>
  <c r="C46" i="11"/>
  <c r="B38" i="11"/>
  <c r="B39" i="11"/>
  <c r="B40" i="11"/>
  <c r="N38" i="11"/>
  <c r="N39" i="11"/>
  <c r="N40" i="11"/>
  <c r="F38" i="11"/>
  <c r="F39" i="11"/>
  <c r="F40" i="11"/>
  <c r="B4" i="11"/>
  <c r="C4" i="11"/>
  <c r="D4" i="11"/>
  <c r="E4" i="11"/>
  <c r="F4" i="11"/>
  <c r="G4" i="11"/>
  <c r="H4" i="11"/>
  <c r="I4" i="11"/>
  <c r="J4" i="11"/>
  <c r="K4" i="11"/>
  <c r="L4" i="11"/>
  <c r="N4" i="11"/>
  <c r="O4" i="11"/>
  <c r="P4" i="11"/>
  <c r="Q4" i="11"/>
  <c r="R4" i="11"/>
  <c r="S4" i="11"/>
  <c r="T4" i="11"/>
  <c r="U4" i="11"/>
  <c r="V4" i="11"/>
  <c r="B5" i="11"/>
  <c r="C5" i="11"/>
  <c r="D5" i="11"/>
  <c r="E5" i="11"/>
  <c r="F5" i="11"/>
  <c r="G5" i="11"/>
  <c r="H5" i="11"/>
  <c r="I5" i="11"/>
  <c r="J5" i="11"/>
  <c r="K5" i="11"/>
  <c r="L5" i="11"/>
  <c r="N5" i="11"/>
  <c r="O5" i="11"/>
  <c r="P5" i="11"/>
  <c r="Q5" i="11"/>
  <c r="R5" i="11"/>
  <c r="S5" i="11"/>
  <c r="T5" i="11"/>
  <c r="U5" i="11"/>
  <c r="V5" i="11"/>
  <c r="B6" i="11"/>
  <c r="C6" i="11"/>
  <c r="D6" i="11"/>
  <c r="E6" i="11"/>
  <c r="F6" i="11"/>
  <c r="G6" i="11"/>
  <c r="H6" i="11"/>
  <c r="I6" i="11"/>
  <c r="J6" i="11"/>
  <c r="K6" i="11"/>
  <c r="L6" i="11"/>
  <c r="N6" i="11"/>
  <c r="O6" i="11"/>
  <c r="P6" i="11"/>
  <c r="Q6" i="11"/>
  <c r="R6" i="11"/>
  <c r="S6" i="11"/>
  <c r="T6" i="11"/>
  <c r="U6" i="11"/>
  <c r="V6" i="11"/>
  <c r="B7" i="11"/>
  <c r="C7" i="11"/>
  <c r="D7" i="11"/>
  <c r="E7" i="11"/>
  <c r="F7" i="11"/>
  <c r="G7" i="11"/>
  <c r="H7" i="11"/>
  <c r="I7" i="11"/>
  <c r="J7" i="11"/>
  <c r="K7" i="11"/>
  <c r="L7" i="11"/>
  <c r="N7" i="11"/>
  <c r="O7" i="11"/>
  <c r="P7" i="11"/>
  <c r="Q7" i="11"/>
  <c r="R7" i="11"/>
  <c r="S7" i="11"/>
  <c r="T7" i="11"/>
  <c r="U7" i="11"/>
  <c r="V7" i="11"/>
  <c r="B8" i="11"/>
  <c r="C8" i="11"/>
  <c r="D8" i="11"/>
  <c r="E8" i="11"/>
  <c r="F8" i="11"/>
  <c r="G8" i="11"/>
  <c r="H8" i="11"/>
  <c r="I8" i="11"/>
  <c r="J8" i="11"/>
  <c r="K8" i="11"/>
  <c r="L8" i="11"/>
  <c r="N8" i="11"/>
  <c r="O8" i="11"/>
  <c r="P8" i="11"/>
  <c r="Q8" i="11"/>
  <c r="R8" i="11"/>
  <c r="S8" i="11"/>
  <c r="T8" i="11"/>
  <c r="U8" i="11"/>
  <c r="V8" i="11"/>
  <c r="B9" i="11"/>
  <c r="C9" i="11"/>
  <c r="D9" i="11"/>
  <c r="E9" i="11"/>
  <c r="F9" i="11"/>
  <c r="G9" i="11"/>
  <c r="H9" i="11"/>
  <c r="I9" i="11"/>
  <c r="J9" i="11"/>
  <c r="K9" i="11"/>
  <c r="L9" i="11"/>
  <c r="N9" i="11"/>
  <c r="O9" i="11"/>
  <c r="P9" i="11"/>
  <c r="Q9" i="11"/>
  <c r="R9" i="11"/>
  <c r="S9" i="11"/>
  <c r="T9" i="11"/>
  <c r="U9" i="11"/>
  <c r="V9" i="11"/>
  <c r="B10" i="11"/>
  <c r="C10" i="11"/>
  <c r="D10" i="11"/>
  <c r="E10" i="11"/>
  <c r="F10" i="11"/>
  <c r="G10" i="11"/>
  <c r="H10" i="11"/>
  <c r="I10" i="11"/>
  <c r="J10" i="11"/>
  <c r="K10" i="11"/>
  <c r="L10" i="11"/>
  <c r="N10" i="11"/>
  <c r="O10" i="11"/>
  <c r="P10" i="11"/>
  <c r="Q10" i="11"/>
  <c r="R10" i="11"/>
  <c r="S10" i="11"/>
  <c r="T10" i="11"/>
  <c r="U10" i="11"/>
  <c r="V10" i="11"/>
  <c r="B11" i="11"/>
  <c r="C11" i="11"/>
  <c r="D11" i="11"/>
  <c r="E11" i="11"/>
  <c r="F11" i="11"/>
  <c r="G11" i="11"/>
  <c r="H11" i="11"/>
  <c r="I11" i="11"/>
  <c r="J11" i="11"/>
  <c r="K11" i="11"/>
  <c r="L11" i="11"/>
  <c r="N11" i="11"/>
  <c r="O11" i="11"/>
  <c r="P11" i="11"/>
  <c r="Q11" i="11"/>
  <c r="R11" i="11"/>
  <c r="S11" i="11"/>
  <c r="T11" i="11"/>
  <c r="U11" i="11"/>
  <c r="V11" i="11"/>
  <c r="B12" i="11"/>
  <c r="C12" i="11"/>
  <c r="D12" i="11"/>
  <c r="E12" i="11"/>
  <c r="F12" i="11"/>
  <c r="G12" i="11"/>
  <c r="H12" i="11"/>
  <c r="I12" i="11"/>
  <c r="J12" i="11"/>
  <c r="K12" i="11"/>
  <c r="L12" i="11"/>
  <c r="N12" i="11"/>
  <c r="O12" i="11"/>
  <c r="P12" i="11"/>
  <c r="Q12" i="11"/>
  <c r="R12" i="11"/>
  <c r="S12" i="11"/>
  <c r="T12" i="11"/>
  <c r="U12" i="11"/>
  <c r="V12" i="11"/>
  <c r="B13" i="11"/>
  <c r="C13" i="11"/>
  <c r="D13" i="11"/>
  <c r="E13" i="11"/>
  <c r="F13" i="11"/>
  <c r="G13" i="11"/>
  <c r="H13" i="11"/>
  <c r="I13" i="11"/>
  <c r="J13" i="11"/>
  <c r="K13" i="11"/>
  <c r="L13" i="11"/>
  <c r="N13" i="11"/>
  <c r="O13" i="11"/>
  <c r="P13" i="11"/>
  <c r="Q13" i="11"/>
  <c r="R13" i="11"/>
  <c r="S13" i="11"/>
  <c r="T13" i="11"/>
  <c r="U13" i="11"/>
  <c r="V13" i="11"/>
  <c r="B14" i="11"/>
  <c r="C14" i="11"/>
  <c r="D14" i="11"/>
  <c r="E14" i="11"/>
  <c r="F14" i="11"/>
  <c r="G14" i="11"/>
  <c r="H14" i="11"/>
  <c r="I14" i="11"/>
  <c r="J14" i="11"/>
  <c r="K14" i="11"/>
  <c r="L14" i="11"/>
  <c r="N14" i="11"/>
  <c r="O14" i="11"/>
  <c r="P14" i="11"/>
  <c r="Q14" i="11"/>
  <c r="R14" i="11"/>
  <c r="S14" i="11"/>
  <c r="T14" i="11"/>
  <c r="U14" i="11"/>
  <c r="V14" i="11"/>
  <c r="B15" i="11"/>
  <c r="C15" i="11"/>
  <c r="D15" i="11"/>
  <c r="E15" i="11"/>
  <c r="F15" i="11"/>
  <c r="G15" i="11"/>
  <c r="H15" i="11"/>
  <c r="I15" i="11"/>
  <c r="J15" i="11"/>
  <c r="K15" i="11"/>
  <c r="L15" i="11"/>
  <c r="N15" i="11"/>
  <c r="O15" i="11"/>
  <c r="P15" i="11"/>
  <c r="Q15" i="11"/>
  <c r="R15" i="11"/>
  <c r="S15" i="11"/>
  <c r="T15" i="11"/>
  <c r="U15" i="11"/>
  <c r="V15" i="11"/>
  <c r="B16" i="11"/>
  <c r="C16" i="11"/>
  <c r="D16" i="11"/>
  <c r="E16" i="11"/>
  <c r="F16" i="11"/>
  <c r="G16" i="11"/>
  <c r="H16" i="11"/>
  <c r="I16" i="11"/>
  <c r="J16" i="11"/>
  <c r="K16" i="11"/>
  <c r="L16" i="11"/>
  <c r="N16" i="11"/>
  <c r="O16" i="11"/>
  <c r="P16" i="11"/>
  <c r="Q16" i="11"/>
  <c r="R16" i="11"/>
  <c r="S16" i="11"/>
  <c r="T16" i="11"/>
  <c r="U16" i="11"/>
  <c r="V16" i="11"/>
  <c r="B17" i="11"/>
  <c r="C17" i="11"/>
  <c r="D17" i="11"/>
  <c r="E17" i="11"/>
  <c r="F17" i="11"/>
  <c r="G17" i="11"/>
  <c r="H17" i="11"/>
  <c r="I17" i="11"/>
  <c r="J17" i="11"/>
  <c r="K17" i="11"/>
  <c r="L17" i="11"/>
  <c r="N17" i="11"/>
  <c r="O17" i="11"/>
  <c r="P17" i="11"/>
  <c r="Q17" i="11"/>
  <c r="R17" i="11"/>
  <c r="S17" i="11"/>
  <c r="T17" i="11"/>
  <c r="U17" i="11"/>
  <c r="V17" i="11"/>
  <c r="B18" i="11"/>
  <c r="C18" i="11"/>
  <c r="D18" i="11"/>
  <c r="E18" i="11"/>
  <c r="F18" i="11"/>
  <c r="G18" i="11"/>
  <c r="H18" i="11"/>
  <c r="I18" i="11"/>
  <c r="J18" i="11"/>
  <c r="K18" i="11"/>
  <c r="L18" i="11"/>
  <c r="N18" i="11"/>
  <c r="O18" i="11"/>
  <c r="P18" i="11"/>
  <c r="Q18" i="11"/>
  <c r="R18" i="11"/>
  <c r="S18" i="11"/>
  <c r="T18" i="11"/>
  <c r="U18" i="11"/>
  <c r="V18" i="11"/>
  <c r="B19" i="11"/>
  <c r="C19" i="11"/>
  <c r="D19" i="11"/>
  <c r="E19" i="11"/>
  <c r="F19" i="11"/>
  <c r="G19" i="11"/>
  <c r="H19" i="11"/>
  <c r="I19" i="11"/>
  <c r="J19" i="11"/>
  <c r="K19" i="11"/>
  <c r="L19" i="11"/>
  <c r="N19" i="11"/>
  <c r="O19" i="11"/>
  <c r="P19" i="11"/>
  <c r="Q19" i="11"/>
  <c r="R19" i="11"/>
  <c r="S19" i="11"/>
  <c r="T19" i="11"/>
  <c r="U19" i="11"/>
  <c r="V19" i="11"/>
  <c r="B20" i="11"/>
  <c r="C20" i="11"/>
  <c r="D20" i="11"/>
  <c r="E20" i="11"/>
  <c r="F20" i="11"/>
  <c r="G20" i="11"/>
  <c r="H20" i="11"/>
  <c r="I20" i="11"/>
  <c r="J20" i="11"/>
  <c r="K20" i="11"/>
  <c r="L20" i="11"/>
  <c r="N20" i="11"/>
  <c r="O20" i="11"/>
  <c r="P20" i="11"/>
  <c r="Q20" i="11"/>
  <c r="R20" i="11"/>
  <c r="S20" i="11"/>
  <c r="T20" i="11"/>
  <c r="U20" i="11"/>
  <c r="V20" i="11"/>
  <c r="B21" i="11"/>
  <c r="C21" i="11"/>
  <c r="D21" i="11"/>
  <c r="E21" i="11"/>
  <c r="F21" i="11"/>
  <c r="G21" i="11"/>
  <c r="H21" i="11"/>
  <c r="I21" i="11"/>
  <c r="J21" i="11"/>
  <c r="K21" i="11"/>
  <c r="L21" i="11"/>
  <c r="N21" i="11"/>
  <c r="O21" i="11"/>
  <c r="P21" i="11"/>
  <c r="Q21" i="11"/>
  <c r="R21" i="11"/>
  <c r="S21" i="11"/>
  <c r="T21" i="11"/>
  <c r="U21" i="11"/>
  <c r="V21" i="11"/>
  <c r="B22" i="11"/>
  <c r="C22" i="11"/>
  <c r="D22" i="11"/>
  <c r="E22" i="11"/>
  <c r="F22" i="11"/>
  <c r="G22" i="11"/>
  <c r="H22" i="11"/>
  <c r="I22" i="11"/>
  <c r="J22" i="11"/>
  <c r="K22" i="11"/>
  <c r="L22" i="11"/>
  <c r="N22" i="11"/>
  <c r="O22" i="11"/>
  <c r="P22" i="11"/>
  <c r="Q22" i="11"/>
  <c r="R22" i="11"/>
  <c r="S22" i="11"/>
  <c r="T22" i="11"/>
  <c r="U22" i="11"/>
  <c r="V22" i="11"/>
  <c r="B23" i="11"/>
  <c r="C23" i="11"/>
  <c r="D23" i="11"/>
  <c r="E23" i="11"/>
  <c r="F23" i="11"/>
  <c r="G23" i="11"/>
  <c r="H23" i="11"/>
  <c r="I23" i="11"/>
  <c r="J23" i="11"/>
  <c r="K23" i="11"/>
  <c r="L23" i="11"/>
  <c r="N23" i="11"/>
  <c r="O23" i="11"/>
  <c r="P23" i="11"/>
  <c r="Q23" i="11"/>
  <c r="R23" i="11"/>
  <c r="S23" i="11"/>
  <c r="T23" i="11"/>
  <c r="U23" i="11"/>
  <c r="V23" i="11"/>
  <c r="B24" i="11"/>
  <c r="C24" i="11"/>
  <c r="D24" i="11"/>
  <c r="E24" i="11"/>
  <c r="F24" i="11"/>
  <c r="G24" i="11"/>
  <c r="H24" i="11"/>
  <c r="I24" i="11"/>
  <c r="J24" i="11"/>
  <c r="K24" i="11"/>
  <c r="L24" i="11"/>
  <c r="N24" i="11"/>
  <c r="O24" i="11"/>
  <c r="P24" i="11"/>
  <c r="Q24" i="11"/>
  <c r="R24" i="11"/>
  <c r="S24" i="11"/>
  <c r="T24" i="11"/>
  <c r="U24" i="11"/>
  <c r="V24" i="11"/>
  <c r="B25" i="11"/>
  <c r="C25" i="11"/>
  <c r="D25" i="11"/>
  <c r="E25" i="11"/>
  <c r="F25" i="11"/>
  <c r="G25" i="11"/>
  <c r="H25" i="11"/>
  <c r="I25" i="11"/>
  <c r="J25" i="11"/>
  <c r="K25" i="11"/>
  <c r="L25" i="11"/>
  <c r="N25" i="11"/>
  <c r="O25" i="11"/>
  <c r="P25" i="11"/>
  <c r="Q25" i="11"/>
  <c r="R25" i="11"/>
  <c r="S25" i="11"/>
  <c r="T25" i="11"/>
  <c r="U25" i="11"/>
  <c r="V25" i="11"/>
  <c r="B26" i="11"/>
  <c r="C26" i="11"/>
  <c r="D26" i="11"/>
  <c r="E26" i="11"/>
  <c r="F26" i="11"/>
  <c r="G26" i="11"/>
  <c r="H26" i="11"/>
  <c r="I26" i="11"/>
  <c r="J26" i="11"/>
  <c r="K26" i="11"/>
  <c r="L26" i="11"/>
  <c r="N26" i="11"/>
  <c r="O26" i="11"/>
  <c r="P26" i="11"/>
  <c r="Q26" i="11"/>
  <c r="R26" i="11"/>
  <c r="S26" i="11"/>
  <c r="T26" i="11"/>
  <c r="U26" i="11"/>
  <c r="V26" i="11"/>
  <c r="B27" i="11"/>
  <c r="C27" i="11"/>
  <c r="D27" i="11"/>
  <c r="E27" i="11"/>
  <c r="F27" i="11"/>
  <c r="G27" i="11"/>
  <c r="H27" i="11"/>
  <c r="I27" i="11"/>
  <c r="J27" i="11"/>
  <c r="K27" i="11"/>
  <c r="L27" i="11"/>
  <c r="N27" i="11"/>
  <c r="O27" i="11"/>
  <c r="P27" i="11"/>
  <c r="Q27" i="11"/>
  <c r="R27" i="11"/>
  <c r="S27" i="11"/>
  <c r="T27" i="11"/>
  <c r="U27" i="11"/>
  <c r="V27" i="11"/>
  <c r="B28" i="11"/>
  <c r="C28" i="11"/>
  <c r="D28" i="11"/>
  <c r="E28" i="11"/>
  <c r="F28" i="11"/>
  <c r="G28" i="11"/>
  <c r="H28" i="11"/>
  <c r="I28" i="11"/>
  <c r="J28" i="11"/>
  <c r="K28" i="11"/>
  <c r="L28" i="11"/>
  <c r="N28" i="11"/>
  <c r="O28" i="11"/>
  <c r="P28" i="11"/>
  <c r="Q28" i="11"/>
  <c r="R28" i="11"/>
  <c r="S28" i="11"/>
  <c r="T28" i="11"/>
  <c r="U28" i="11"/>
  <c r="V28" i="11"/>
  <c r="B29" i="11"/>
  <c r="C29" i="11"/>
  <c r="D29" i="11"/>
  <c r="E29" i="11"/>
  <c r="F29" i="11"/>
  <c r="G29" i="11"/>
  <c r="H29" i="11"/>
  <c r="I29" i="11"/>
  <c r="J29" i="11"/>
  <c r="K29" i="11"/>
  <c r="L29" i="11"/>
  <c r="N29" i="11"/>
  <c r="O29" i="11"/>
  <c r="P29" i="11"/>
  <c r="Q29" i="11"/>
  <c r="R29" i="11"/>
  <c r="S29" i="11"/>
  <c r="T29" i="11"/>
  <c r="U29" i="11"/>
  <c r="V29" i="11"/>
  <c r="B30" i="11"/>
  <c r="C30" i="11"/>
  <c r="D30" i="11"/>
  <c r="E30" i="11"/>
  <c r="F30" i="11"/>
  <c r="G30" i="11"/>
  <c r="H30" i="11"/>
  <c r="I30" i="11"/>
  <c r="J30" i="11"/>
  <c r="K30" i="11"/>
  <c r="L30" i="11"/>
  <c r="N30" i="11"/>
  <c r="O30" i="11"/>
  <c r="P30" i="11"/>
  <c r="Q30" i="11"/>
  <c r="R30" i="11"/>
  <c r="S30" i="11"/>
  <c r="T30" i="11"/>
  <c r="U30" i="11"/>
  <c r="V30" i="11"/>
  <c r="B31" i="11"/>
  <c r="C31" i="11"/>
  <c r="D31" i="11"/>
  <c r="E31" i="11"/>
  <c r="F31" i="11"/>
  <c r="G31" i="11"/>
  <c r="H31" i="11"/>
  <c r="I31" i="11"/>
  <c r="J31" i="11"/>
  <c r="K31" i="11"/>
  <c r="L31" i="11"/>
  <c r="N31" i="11"/>
  <c r="O31" i="11"/>
  <c r="P31" i="11"/>
  <c r="Q31" i="11"/>
  <c r="R31" i="11"/>
  <c r="S31" i="11"/>
  <c r="T31" i="11"/>
  <c r="U31" i="11"/>
  <c r="V31" i="11"/>
  <c r="B32" i="11"/>
  <c r="C32" i="11"/>
  <c r="D32" i="11"/>
  <c r="E32" i="11"/>
  <c r="F32" i="11"/>
  <c r="G32" i="11"/>
  <c r="H32" i="11"/>
  <c r="I32" i="11"/>
  <c r="J32" i="11"/>
  <c r="K32" i="11"/>
  <c r="L32" i="11"/>
  <c r="N32" i="11"/>
  <c r="O32" i="11"/>
  <c r="P32" i="11"/>
  <c r="Q32" i="11"/>
  <c r="R32" i="11"/>
  <c r="S32" i="11"/>
  <c r="T32" i="11"/>
  <c r="U32" i="11"/>
  <c r="V32" i="11"/>
  <c r="B33" i="11"/>
  <c r="C33" i="11"/>
  <c r="D33" i="11"/>
  <c r="E33" i="11"/>
  <c r="F33" i="11"/>
  <c r="G33" i="11"/>
  <c r="H33" i="11"/>
  <c r="I33" i="11"/>
  <c r="J33" i="11"/>
  <c r="K33" i="11"/>
  <c r="L33" i="11"/>
  <c r="N33" i="11"/>
  <c r="O33" i="11"/>
  <c r="P33" i="11"/>
  <c r="Q33" i="11"/>
  <c r="R33" i="11"/>
  <c r="S33" i="11"/>
  <c r="T33" i="11"/>
  <c r="U33" i="11"/>
  <c r="V33" i="11"/>
  <c r="B34" i="11"/>
  <c r="C34" i="11"/>
  <c r="D34" i="11"/>
  <c r="E34" i="11"/>
  <c r="F34" i="11"/>
  <c r="G34" i="11"/>
  <c r="H34" i="11"/>
  <c r="I34" i="11"/>
  <c r="J34" i="11"/>
  <c r="K34" i="11"/>
  <c r="L34" i="11"/>
  <c r="N34" i="11"/>
  <c r="O34" i="11"/>
  <c r="P34" i="11"/>
  <c r="Q34" i="11"/>
  <c r="R34" i="11"/>
  <c r="S34" i="11"/>
  <c r="T34" i="11"/>
  <c r="U34" i="11"/>
  <c r="V34" i="11"/>
  <c r="B35" i="11"/>
  <c r="C35" i="11"/>
  <c r="D35" i="11"/>
  <c r="E35" i="11"/>
  <c r="F35" i="11"/>
  <c r="G35" i="11"/>
  <c r="H35" i="11"/>
  <c r="I35" i="11"/>
  <c r="J35" i="11"/>
  <c r="K35" i="11"/>
  <c r="L35" i="11"/>
  <c r="N35" i="11"/>
  <c r="O35" i="11"/>
  <c r="P35" i="11"/>
  <c r="Q35" i="11"/>
  <c r="R35" i="11"/>
  <c r="S35" i="11"/>
  <c r="T35" i="11"/>
  <c r="U35" i="11"/>
  <c r="V35" i="11"/>
  <c r="B36" i="11"/>
  <c r="C36" i="11"/>
  <c r="D36" i="11"/>
  <c r="E36" i="11"/>
  <c r="F36" i="11"/>
  <c r="G36" i="11"/>
  <c r="H36" i="11"/>
  <c r="I36" i="11"/>
  <c r="J36" i="11"/>
  <c r="K36" i="11"/>
  <c r="L36" i="11"/>
  <c r="N36" i="11"/>
  <c r="O36" i="11"/>
  <c r="P36" i="11"/>
  <c r="Q36" i="11"/>
  <c r="R36" i="11"/>
  <c r="S36" i="11"/>
  <c r="T36" i="11"/>
  <c r="U36" i="11"/>
  <c r="V36" i="11"/>
  <c r="B37" i="11"/>
  <c r="C37" i="11"/>
  <c r="D37" i="11"/>
  <c r="E37" i="11"/>
  <c r="F37" i="11"/>
  <c r="G37" i="11"/>
  <c r="H37" i="11"/>
  <c r="I37" i="11"/>
  <c r="J37" i="11"/>
  <c r="K37" i="11"/>
  <c r="L37" i="11"/>
  <c r="N37" i="11"/>
  <c r="O37" i="11"/>
  <c r="P37" i="11"/>
  <c r="Q37" i="11"/>
  <c r="R37" i="11"/>
  <c r="S37" i="11"/>
  <c r="T37" i="11"/>
  <c r="U37" i="11"/>
  <c r="V37" i="11"/>
  <c r="C3" i="11"/>
  <c r="D3" i="11"/>
  <c r="E3" i="11"/>
  <c r="F3" i="11"/>
  <c r="G3" i="11"/>
  <c r="H3" i="11"/>
  <c r="I3" i="11"/>
  <c r="J3" i="11"/>
  <c r="K3" i="11"/>
  <c r="L3" i="11"/>
  <c r="N3" i="11"/>
  <c r="O3" i="11"/>
  <c r="P3" i="11"/>
  <c r="Q3" i="11"/>
  <c r="R3" i="11"/>
  <c r="S3" i="11"/>
  <c r="T3" i="11"/>
  <c r="U3" i="11"/>
  <c r="V3" i="11"/>
  <c r="B3" i="11"/>
  <c r="O53" i="8"/>
  <c r="P53" i="8"/>
  <c r="Q53" i="8"/>
  <c r="R53" i="8"/>
  <c r="S53" i="8"/>
  <c r="T53" i="8"/>
  <c r="U53" i="8"/>
  <c r="V53" i="8"/>
  <c r="N53" i="8"/>
  <c r="C53" i="8"/>
  <c r="D53" i="8"/>
  <c r="E53" i="8"/>
  <c r="F53" i="8"/>
  <c r="G53" i="8"/>
  <c r="H53" i="8"/>
  <c r="I53" i="8"/>
  <c r="J53" i="8"/>
  <c r="K53" i="8"/>
  <c r="L53" i="8"/>
  <c r="B53" i="8"/>
  <c r="O56" i="8"/>
  <c r="C19" i="1" s="1"/>
  <c r="Q56" i="8"/>
  <c r="C21" i="1" s="1"/>
  <c r="S56" i="8"/>
  <c r="C23" i="1" s="1"/>
  <c r="T56" i="8"/>
  <c r="C24" i="1" s="1"/>
  <c r="U56" i="8"/>
  <c r="C25" i="1" s="1"/>
  <c r="C56" i="8"/>
  <c r="C4" i="1" s="1"/>
  <c r="D56" i="8"/>
  <c r="C5" i="1" s="1"/>
  <c r="E56" i="8"/>
  <c r="C6" i="1" s="1"/>
  <c r="H56" i="8"/>
  <c r="C9" i="1" s="1"/>
  <c r="I56" i="8"/>
  <c r="C10" i="1" s="1"/>
  <c r="J56" i="8"/>
  <c r="C11" i="1" s="1"/>
  <c r="K56" i="8"/>
  <c r="C12" i="1" s="1"/>
  <c r="C55" i="1" s="1"/>
  <c r="L56" i="8"/>
  <c r="C13" i="1" s="1"/>
  <c r="V56" i="8"/>
  <c r="C26" i="1" s="1"/>
  <c r="C55" i="8"/>
  <c r="D55" i="8"/>
  <c r="E55" i="8"/>
  <c r="F55" i="8"/>
  <c r="D7" i="1" s="1"/>
  <c r="G55" i="8"/>
  <c r="D8" i="1" s="1"/>
  <c r="H55" i="8"/>
  <c r="I55" i="8"/>
  <c r="J55" i="8"/>
  <c r="K55" i="8"/>
  <c r="L55" i="8"/>
  <c r="N55" i="8"/>
  <c r="O55" i="8"/>
  <c r="P55" i="8"/>
  <c r="D20" i="1" s="1"/>
  <c r="Q55" i="8"/>
  <c r="R55" i="8"/>
  <c r="D22" i="1" s="1"/>
  <c r="S55" i="8"/>
  <c r="T55" i="8"/>
  <c r="U55" i="8"/>
  <c r="V55" i="8"/>
  <c r="C54" i="8"/>
  <c r="D54" i="8"/>
  <c r="E54" i="8"/>
  <c r="F54" i="8"/>
  <c r="G54" i="8"/>
  <c r="H54" i="8"/>
  <c r="I54" i="8"/>
  <c r="J54" i="8"/>
  <c r="K54" i="8"/>
  <c r="L54" i="8"/>
  <c r="N54" i="8"/>
  <c r="O54" i="8"/>
  <c r="P54" i="8"/>
  <c r="Q54" i="8"/>
  <c r="R54" i="8"/>
  <c r="S54" i="8"/>
  <c r="T54" i="8"/>
  <c r="U54" i="8"/>
  <c r="V54" i="8"/>
  <c r="B55" i="8"/>
  <c r="D3" i="1" s="1"/>
  <c r="B54" i="8"/>
  <c r="C61" i="1"/>
  <c r="C67" i="1" s="1"/>
  <c r="D63" i="1" s="1"/>
  <c r="D77" i="8" l="1"/>
  <c r="V77" i="8"/>
  <c r="AJ49" i="11"/>
  <c r="AH49" i="11"/>
  <c r="D78" i="8"/>
  <c r="D89" i="8" s="1"/>
  <c r="AB49" i="11"/>
  <c r="D24" i="1"/>
  <c r="T57" i="8"/>
  <c r="T58" i="8" s="1"/>
  <c r="D12" i="1"/>
  <c r="E12" i="1" s="1"/>
  <c r="K57" i="8"/>
  <c r="K58" i="8" s="1"/>
  <c r="D4" i="1"/>
  <c r="E4" i="1" s="1"/>
  <c r="C57" i="8"/>
  <c r="C58" i="8" s="1"/>
  <c r="AI49" i="11"/>
  <c r="D21" i="1"/>
  <c r="E21" i="1" s="1"/>
  <c r="Q57" i="8"/>
  <c r="Q58" i="8" s="1"/>
  <c r="D5" i="1"/>
  <c r="E5" i="1" s="1"/>
  <c r="D57" i="8"/>
  <c r="D58" i="8" s="1"/>
  <c r="D19" i="1"/>
  <c r="E19" i="1" s="1"/>
  <c r="O57" i="8"/>
  <c r="O58" i="8" s="1"/>
  <c r="D25" i="1"/>
  <c r="E25" i="1" s="1"/>
  <c r="U57" i="8"/>
  <c r="U58" i="8" s="1"/>
  <c r="D13" i="1"/>
  <c r="E13" i="1" s="1"/>
  <c r="L57" i="8"/>
  <c r="L58" i="8" s="1"/>
  <c r="D9" i="1"/>
  <c r="E9" i="1" s="1"/>
  <c r="H57" i="8"/>
  <c r="H58" i="8" s="1"/>
  <c r="D23" i="1"/>
  <c r="E23" i="1" s="1"/>
  <c r="S57" i="8"/>
  <c r="S58" i="8" s="1"/>
  <c r="D11" i="1"/>
  <c r="E11" i="1" s="1"/>
  <c r="J57" i="8"/>
  <c r="J58" i="8" s="1"/>
  <c r="D26" i="1"/>
  <c r="E26" i="1" s="1"/>
  <c r="V57" i="8"/>
  <c r="V58" i="8" s="1"/>
  <c r="D18" i="1"/>
  <c r="D10" i="1"/>
  <c r="E10" i="1" s="1"/>
  <c r="I57" i="8"/>
  <c r="I58" i="8" s="1"/>
  <c r="D6" i="1"/>
  <c r="E57" i="8"/>
  <c r="E58" i="8" s="1"/>
  <c r="V78" i="8"/>
  <c r="V89" i="8" s="1"/>
  <c r="AA49" i="11"/>
  <c r="AF49" i="11"/>
  <c r="M38" i="11"/>
  <c r="Z38" i="11" s="1"/>
  <c r="AG49" i="11"/>
  <c r="M41" i="11"/>
  <c r="AL48" i="11"/>
  <c r="AA47" i="11"/>
  <c r="M37" i="11"/>
  <c r="AF37" i="11" s="1"/>
  <c r="C31" i="1"/>
  <c r="C51" i="1"/>
  <c r="AI47" i="11"/>
  <c r="AS48" i="11"/>
  <c r="AN47" i="11"/>
  <c r="AR48" i="11"/>
  <c r="AN48" i="11"/>
  <c r="AP48" i="11"/>
  <c r="AH47" i="11"/>
  <c r="AN49" i="11"/>
  <c r="AS49" i="11"/>
  <c r="AP49" i="11"/>
  <c r="AR49" i="11"/>
  <c r="AJ47" i="11"/>
  <c r="AS47" i="11"/>
  <c r="AP47" i="11"/>
  <c r="AQ49" i="11"/>
  <c r="AL47" i="11"/>
  <c r="AB47" i="11"/>
  <c r="AL49" i="11"/>
  <c r="AR47" i="11"/>
  <c r="C46" i="1"/>
  <c r="C56" i="1"/>
  <c r="AG47" i="11"/>
  <c r="AF47" i="11"/>
  <c r="AC48" i="11"/>
  <c r="AF48" i="11"/>
  <c r="AJ48" i="11"/>
  <c r="AG48" i="11"/>
  <c r="AH48" i="11"/>
  <c r="AI48" i="11"/>
  <c r="AA48" i="11"/>
  <c r="H26" i="1"/>
  <c r="C45" i="1"/>
  <c r="E24" i="1"/>
  <c r="H24" i="1"/>
  <c r="H23" i="1"/>
  <c r="H21" i="1"/>
  <c r="H19" i="1"/>
  <c r="C42" i="1"/>
  <c r="C35" i="1"/>
  <c r="H25" i="1"/>
  <c r="C43" i="1"/>
  <c r="C36" i="1"/>
  <c r="W45" i="11"/>
  <c r="W38" i="11"/>
  <c r="W43" i="11"/>
  <c r="AR43" i="11" s="1"/>
  <c r="W41" i="11"/>
  <c r="W18" i="11"/>
  <c r="W46" i="11"/>
  <c r="AL46" i="11" s="1"/>
  <c r="W44" i="11"/>
  <c r="W42" i="11"/>
  <c r="AP42" i="11" s="1"/>
  <c r="M40" i="11"/>
  <c r="AB40" i="11" s="1"/>
  <c r="M45" i="11"/>
  <c r="W34" i="11"/>
  <c r="W30" i="11"/>
  <c r="W26" i="11"/>
  <c r="AQ26" i="11" s="1"/>
  <c r="W22" i="11"/>
  <c r="AS22" i="11" s="1"/>
  <c r="M17" i="11"/>
  <c r="M7" i="11"/>
  <c r="W40" i="11"/>
  <c r="M39" i="11"/>
  <c r="AB39" i="11" s="1"/>
  <c r="M44" i="11"/>
  <c r="W14" i="11"/>
  <c r="W10" i="11"/>
  <c r="AM10" i="11" s="1"/>
  <c r="W6" i="11"/>
  <c r="W39" i="11"/>
  <c r="M33" i="11"/>
  <c r="M22" i="11"/>
  <c r="W36" i="11"/>
  <c r="AO36" i="11" s="1"/>
  <c r="W32" i="11"/>
  <c r="W28" i="11"/>
  <c r="W24" i="11"/>
  <c r="W20" i="11"/>
  <c r="AR20" i="11" s="1"/>
  <c r="W16" i="11"/>
  <c r="W12" i="11"/>
  <c r="AM12" i="11" s="1"/>
  <c r="W8" i="11"/>
  <c r="AP8" i="11" s="1"/>
  <c r="W4" i="11"/>
  <c r="M43" i="11"/>
  <c r="W35" i="11"/>
  <c r="W31" i="11"/>
  <c r="W27" i="11"/>
  <c r="AQ27" i="11" s="1"/>
  <c r="W23" i="11"/>
  <c r="AS23" i="11" s="1"/>
  <c r="W19" i="11"/>
  <c r="W15" i="11"/>
  <c r="AN15" i="11" s="1"/>
  <c r="W11" i="11"/>
  <c r="AM11" i="11" s="1"/>
  <c r="W7" i="11"/>
  <c r="AS7" i="11" s="1"/>
  <c r="M46" i="11"/>
  <c r="AA46" i="11" s="1"/>
  <c r="M42" i="11"/>
  <c r="AC42" i="11" s="1"/>
  <c r="M26" i="11"/>
  <c r="AE26" i="11" s="1"/>
  <c r="M21" i="11"/>
  <c r="AC21" i="11" s="1"/>
  <c r="M13" i="11"/>
  <c r="M9" i="11"/>
  <c r="AJ9" i="11" s="1"/>
  <c r="W3" i="11"/>
  <c r="W37" i="11"/>
  <c r="W33" i="11"/>
  <c r="W29" i="11"/>
  <c r="AL29" i="11" s="1"/>
  <c r="W25" i="11"/>
  <c r="AN25" i="11" s="1"/>
  <c r="W21" i="11"/>
  <c r="W17" i="11"/>
  <c r="AP17" i="11" s="1"/>
  <c r="W13" i="11"/>
  <c r="W9" i="11"/>
  <c r="AS9" i="11" s="1"/>
  <c r="W5" i="11"/>
  <c r="M35" i="11"/>
  <c r="M27" i="11"/>
  <c r="M30" i="11"/>
  <c r="M18" i="11"/>
  <c r="AG18" i="11" s="1"/>
  <c r="M14" i="11"/>
  <c r="M10" i="11"/>
  <c r="M29" i="11"/>
  <c r="M25" i="11"/>
  <c r="M5" i="11"/>
  <c r="M31" i="11"/>
  <c r="AA31" i="11" s="1"/>
  <c r="M23" i="11"/>
  <c r="M19" i="11"/>
  <c r="AB19" i="11" s="1"/>
  <c r="M15" i="11"/>
  <c r="M11" i="11"/>
  <c r="AB11" i="11" s="1"/>
  <c r="M3" i="11"/>
  <c r="Z3" i="11" s="1"/>
  <c r="M34" i="11"/>
  <c r="AI34" i="11" s="1"/>
  <c r="M6" i="11"/>
  <c r="AH6" i="11" s="1"/>
  <c r="M36" i="11"/>
  <c r="AE36" i="11" s="1"/>
  <c r="M32" i="11"/>
  <c r="M28" i="11"/>
  <c r="AB28" i="11" s="1"/>
  <c r="M24" i="11"/>
  <c r="AC24" i="11" s="1"/>
  <c r="M20" i="11"/>
  <c r="M16" i="11"/>
  <c r="AC16" i="11" s="1"/>
  <c r="M12" i="11"/>
  <c r="M8" i="11"/>
  <c r="M4" i="11"/>
  <c r="AF4" i="11" s="1"/>
  <c r="D61" i="1"/>
  <c r="E61" i="1" s="1"/>
  <c r="D65" i="1"/>
  <c r="D64" i="1"/>
  <c r="D62" i="1"/>
  <c r="D66" i="1"/>
  <c r="G27" i="1"/>
  <c r="G14" i="1"/>
  <c r="H4" i="1"/>
  <c r="H5" i="1"/>
  <c r="H6" i="1"/>
  <c r="H9" i="1"/>
  <c r="H10" i="1"/>
  <c r="H11" i="1"/>
  <c r="H12" i="1"/>
  <c r="H13" i="1"/>
  <c r="E6" i="1"/>
  <c r="D27" i="1" l="1"/>
  <c r="D14" i="1"/>
  <c r="E62" i="1"/>
  <c r="E63" i="1" s="1"/>
  <c r="E64" i="1" s="1"/>
  <c r="E65" i="1" s="1"/>
  <c r="E66" i="1" s="1"/>
  <c r="Z40" i="11"/>
  <c r="AR42" i="11"/>
  <c r="AH31" i="11"/>
  <c r="AQ46" i="11"/>
  <c r="AP20" i="11"/>
  <c r="AI4" i="11"/>
  <c r="AL36" i="11"/>
  <c r="AG4" i="11"/>
  <c r="AC26" i="11"/>
  <c r="Z39" i="11"/>
  <c r="AL22" i="11"/>
  <c r="AQ12" i="11"/>
  <c r="AL12" i="11"/>
  <c r="AH26" i="11"/>
  <c r="AA8" i="11"/>
  <c r="AC8" i="11"/>
  <c r="AD15" i="11"/>
  <c r="AG15" i="11"/>
  <c r="AE5" i="11"/>
  <c r="AH5" i="11"/>
  <c r="AD5" i="11"/>
  <c r="AB10" i="11"/>
  <c r="AD10" i="11"/>
  <c r="AF27" i="11"/>
  <c r="Z27" i="11"/>
  <c r="AC27" i="11"/>
  <c r="AS13" i="11"/>
  <c r="AO13" i="11"/>
  <c r="AP13" i="11"/>
  <c r="AS31" i="11"/>
  <c r="AM31" i="11"/>
  <c r="AL24" i="11"/>
  <c r="AN24" i="11"/>
  <c r="AJ22" i="11"/>
  <c r="AA22" i="11"/>
  <c r="AP40" i="11"/>
  <c r="AL40" i="11"/>
  <c r="AS18" i="11"/>
  <c r="AR18" i="11"/>
  <c r="AP18" i="11"/>
  <c r="AQ18" i="11"/>
  <c r="AQ45" i="11"/>
  <c r="AR45" i="11"/>
  <c r="AP45" i="11"/>
  <c r="AL45" i="11"/>
  <c r="AS45" i="11"/>
  <c r="AD6" i="11"/>
  <c r="AI6" i="11"/>
  <c r="AM24" i="11"/>
  <c r="AC12" i="11"/>
  <c r="AA12" i="11"/>
  <c r="AH12" i="11"/>
  <c r="AG28" i="11"/>
  <c r="AI28" i="11"/>
  <c r="AI25" i="11"/>
  <c r="AE25" i="11"/>
  <c r="AB14" i="11"/>
  <c r="AC14" i="11"/>
  <c r="AI14" i="11"/>
  <c r="AE14" i="11"/>
  <c r="AC35" i="11"/>
  <c r="AE35" i="11"/>
  <c r="AA35" i="11"/>
  <c r="AM33" i="11"/>
  <c r="AP33" i="11"/>
  <c r="AL33" i="11"/>
  <c r="AF13" i="11"/>
  <c r="Z13" i="11"/>
  <c r="AB13" i="11"/>
  <c r="AL19" i="11"/>
  <c r="AO19" i="11"/>
  <c r="AM19" i="11"/>
  <c r="AR19" i="11"/>
  <c r="AN35" i="11"/>
  <c r="AL35" i="11"/>
  <c r="AM28" i="11"/>
  <c r="AL28" i="11"/>
  <c r="AR28" i="11"/>
  <c r="AB33" i="11"/>
  <c r="AG33" i="11"/>
  <c r="AI33" i="11"/>
  <c r="Z33" i="11"/>
  <c r="AP14" i="11"/>
  <c r="AR14" i="11"/>
  <c r="AE7" i="11"/>
  <c r="AH7" i="11"/>
  <c r="AG7" i="11"/>
  <c r="AL30" i="11"/>
  <c r="AN30" i="11"/>
  <c r="AN41" i="11"/>
  <c r="AQ41" i="11"/>
  <c r="AG41" i="11"/>
  <c r="AF41" i="11"/>
  <c r="AJ46" i="11"/>
  <c r="AP12" i="11"/>
  <c r="AL18" i="11"/>
  <c r="AH25" i="11"/>
  <c r="AH46" i="11"/>
  <c r="AA7" i="11"/>
  <c r="AM13" i="11"/>
  <c r="AA42" i="11"/>
  <c r="AH35" i="11"/>
  <c r="AR33" i="11"/>
  <c r="AO15" i="11"/>
  <c r="AB41" i="11"/>
  <c r="Z9" i="11"/>
  <c r="Z14" i="11"/>
  <c r="AP19" i="11"/>
  <c r="AB42" i="11"/>
  <c r="AQ8" i="11"/>
  <c r="AE15" i="11"/>
  <c r="AJ8" i="11"/>
  <c r="AG14" i="11"/>
  <c r="AB24" i="11"/>
  <c r="AR41" i="11"/>
  <c r="AN45" i="11"/>
  <c r="Z10" i="11"/>
  <c r="AH14" i="11"/>
  <c r="AR40" i="11"/>
  <c r="AA10" i="11"/>
  <c r="AS40" i="11"/>
  <c r="AN12" i="11"/>
  <c r="AN14" i="11"/>
  <c r="Z11" i="11"/>
  <c r="AS11" i="11"/>
  <c r="AE21" i="11"/>
  <c r="AB16" i="11"/>
  <c r="AG16" i="11"/>
  <c r="AA16" i="11"/>
  <c r="AE32" i="11"/>
  <c r="AG32" i="11"/>
  <c r="AJ32" i="11"/>
  <c r="AA32" i="11"/>
  <c r="AH32" i="11"/>
  <c r="AI3" i="11"/>
  <c r="AD3" i="11"/>
  <c r="AH3" i="11"/>
  <c r="AG3" i="11"/>
  <c r="AJ3" i="11"/>
  <c r="AD23" i="11"/>
  <c r="AG23" i="11"/>
  <c r="AI23" i="11"/>
  <c r="Z23" i="11"/>
  <c r="AC23" i="11"/>
  <c r="AJ23" i="11"/>
  <c r="AE23" i="11"/>
  <c r="AC29" i="11"/>
  <c r="AG29" i="11"/>
  <c r="AF29" i="11"/>
  <c r="AA29" i="11"/>
  <c r="Z29" i="11"/>
  <c r="AB29" i="11"/>
  <c r="AH18" i="11"/>
  <c r="AJ18" i="11"/>
  <c r="AD18" i="11"/>
  <c r="AQ5" i="11"/>
  <c r="AM5" i="11"/>
  <c r="AP5" i="11"/>
  <c r="AO21" i="11"/>
  <c r="AQ21" i="11"/>
  <c r="AS21" i="11"/>
  <c r="AR21" i="11"/>
  <c r="AM21" i="11"/>
  <c r="AO37" i="11"/>
  <c r="AN37" i="11"/>
  <c r="AQ37" i="11"/>
  <c r="AP37" i="11"/>
  <c r="AS37" i="11"/>
  <c r="AM37" i="11"/>
  <c r="AL37" i="11"/>
  <c r="AF21" i="11"/>
  <c r="AH21" i="11"/>
  <c r="AG21" i="11"/>
  <c r="AB21" i="11"/>
  <c r="AD21" i="11"/>
  <c r="AM7" i="11"/>
  <c r="AL7" i="11"/>
  <c r="AK23" i="11"/>
  <c r="AN23" i="11"/>
  <c r="AP23" i="11"/>
  <c r="AH43" i="11"/>
  <c r="AC43" i="11"/>
  <c r="AB43" i="11"/>
  <c r="AO16" i="11"/>
  <c r="AR16" i="11"/>
  <c r="AQ16" i="11"/>
  <c r="AP16" i="11"/>
  <c r="AS16" i="11"/>
  <c r="AN16" i="11"/>
  <c r="AM16" i="11"/>
  <c r="AL16" i="11"/>
  <c r="AS32" i="11"/>
  <c r="AO32" i="11"/>
  <c r="AN32" i="11"/>
  <c r="AL32" i="11"/>
  <c r="AQ32" i="11"/>
  <c r="AK39" i="11"/>
  <c r="AQ39" i="11"/>
  <c r="AR39" i="11"/>
  <c r="AL39" i="11"/>
  <c r="AB44" i="11"/>
  <c r="AJ44" i="11"/>
  <c r="AH44" i="11"/>
  <c r="AF44" i="11"/>
  <c r="AA17" i="11"/>
  <c r="AH17" i="11"/>
  <c r="AO34" i="11"/>
  <c r="AQ34" i="11"/>
  <c r="AM34" i="11"/>
  <c r="AP34" i="11"/>
  <c r="AR44" i="11"/>
  <c r="AS44" i="11"/>
  <c r="AL44" i="11"/>
  <c r="AQ44" i="11"/>
  <c r="AG38" i="11"/>
  <c r="AA38" i="11"/>
  <c r="AH38" i="11"/>
  <c r="AI38" i="11"/>
  <c r="AD38" i="11"/>
  <c r="AP44" i="11"/>
  <c r="AJ38" i="11"/>
  <c r="AP39" i="11"/>
  <c r="AN43" i="11"/>
  <c r="AF43" i="11"/>
  <c r="AC38" i="11"/>
  <c r="Z16" i="11"/>
  <c r="AD17" i="11"/>
  <c r="AG43" i="11"/>
  <c r="AI17" i="11"/>
  <c r="AM39" i="11"/>
  <c r="AN44" i="11"/>
  <c r="AR5" i="11"/>
  <c r="AR7" i="11"/>
  <c r="AL34" i="11"/>
  <c r="AE3" i="11"/>
  <c r="AI21" i="11"/>
  <c r="AA23" i="11"/>
  <c r="AI29" i="11"/>
  <c r="AM32" i="11"/>
  <c r="AF3" i="11"/>
  <c r="AG44" i="11"/>
  <c r="AJ17" i="11"/>
  <c r="AF32" i="11"/>
  <c r="AO5" i="11"/>
  <c r="AF17" i="11"/>
  <c r="AG17" i="11"/>
  <c r="AC32" i="11"/>
  <c r="AA4" i="11"/>
  <c r="AC4" i="11"/>
  <c r="AJ4" i="11"/>
  <c r="AG20" i="11"/>
  <c r="AJ20" i="11"/>
  <c r="AA20" i="11"/>
  <c r="Z20" i="11"/>
  <c r="AH20" i="11"/>
  <c r="AC20" i="11"/>
  <c r="AF20" i="11"/>
  <c r="AD20" i="11"/>
  <c r="AD36" i="11"/>
  <c r="AC36" i="11"/>
  <c r="AG36" i="11"/>
  <c r="AI36" i="11"/>
  <c r="AB36" i="11"/>
  <c r="Z36" i="11"/>
  <c r="AH11" i="11"/>
  <c r="AC11" i="11"/>
  <c r="AJ11" i="11"/>
  <c r="AF11" i="11"/>
  <c r="AI11" i="11"/>
  <c r="AD11" i="11"/>
  <c r="AC31" i="11"/>
  <c r="AG31" i="11"/>
  <c r="AB31" i="11"/>
  <c r="AI31" i="11"/>
  <c r="Z31" i="11"/>
  <c r="AE31" i="11"/>
  <c r="Z37" i="11"/>
  <c r="AG37" i="11"/>
  <c r="AJ37" i="11"/>
  <c r="AF30" i="11"/>
  <c r="AD30" i="11"/>
  <c r="AC30" i="11"/>
  <c r="AB30" i="11"/>
  <c r="AI30" i="11"/>
  <c r="Z30" i="11"/>
  <c r="AK9" i="11"/>
  <c r="AR9" i="11"/>
  <c r="AM9" i="11"/>
  <c r="AN9" i="11"/>
  <c r="AL9" i="11"/>
  <c r="AS25" i="11"/>
  <c r="AO25" i="11"/>
  <c r="AQ25" i="11"/>
  <c r="AR25" i="11"/>
  <c r="AM25" i="11"/>
  <c r="AP25" i="11"/>
  <c r="AL3" i="11"/>
  <c r="AO3" i="11"/>
  <c r="AN3" i="11"/>
  <c r="AQ3" i="11"/>
  <c r="AM3" i="11"/>
  <c r="AB26" i="11"/>
  <c r="Z26" i="11"/>
  <c r="AG26" i="11"/>
  <c r="AI26" i="11"/>
  <c r="AS27" i="11"/>
  <c r="AO27" i="11"/>
  <c r="AN27" i="11"/>
  <c r="AL27" i="11"/>
  <c r="AO4" i="11"/>
  <c r="AN4" i="11"/>
  <c r="AS4" i="11"/>
  <c r="AQ4" i="11"/>
  <c r="AP4" i="11"/>
  <c r="AQ20" i="11"/>
  <c r="AM20" i="11"/>
  <c r="AS36" i="11"/>
  <c r="AR36" i="11"/>
  <c r="AQ36" i="11"/>
  <c r="AN36" i="11"/>
  <c r="AM36" i="11"/>
  <c r="AP36" i="11"/>
  <c r="AS6" i="11"/>
  <c r="AQ6" i="11"/>
  <c r="AO6" i="11"/>
  <c r="AM6" i="11"/>
  <c r="AL6" i="11"/>
  <c r="AD39" i="11"/>
  <c r="AH39" i="11"/>
  <c r="AC39" i="11"/>
  <c r="AF39" i="11"/>
  <c r="AR22" i="11"/>
  <c r="AM22" i="11"/>
  <c r="AN22" i="11"/>
  <c r="AP22" i="11"/>
  <c r="AH45" i="11"/>
  <c r="AC45" i="11"/>
  <c r="AR46" i="11"/>
  <c r="AP46" i="11"/>
  <c r="AL38" i="11"/>
  <c r="AK38" i="11"/>
  <c r="AS38" i="11"/>
  <c r="AR38" i="11"/>
  <c r="AM38" i="11"/>
  <c r="AI39" i="11"/>
  <c r="AS43" i="11"/>
  <c r="AJ39" i="11"/>
  <c r="AJ43" i="11"/>
  <c r="AD4" i="11"/>
  <c r="AP7" i="11"/>
  <c r="AL11" i="11"/>
  <c r="AD16" i="11"/>
  <c r="AL21" i="11"/>
  <c r="AH23" i="11"/>
  <c r="AD29" i="11"/>
  <c r="AG39" i="11"/>
  <c r="AI45" i="11"/>
  <c r="AA45" i="11"/>
  <c r="AA11" i="11"/>
  <c r="AE16" i="11"/>
  <c r="AE18" i="11"/>
  <c r="AN46" i="11"/>
  <c r="AF45" i="11"/>
  <c r="AR4" i="11"/>
  <c r="AN6" i="11"/>
  <c r="AN11" i="11"/>
  <c r="AA44" i="11"/>
  <c r="Z21" i="11"/>
  <c r="AH30" i="11"/>
  <c r="Z32" i="11"/>
  <c r="AD37" i="11"/>
  <c r="AA18" i="11"/>
  <c r="AE20" i="11"/>
  <c r="AM23" i="11"/>
  <c r="AA30" i="11"/>
  <c r="AA37" i="11"/>
  <c r="AR3" i="11"/>
  <c r="AS5" i="11"/>
  <c r="AO9" i="11"/>
  <c r="AF16" i="11"/>
  <c r="AB18" i="11"/>
  <c r="AJ21" i="11"/>
  <c r="AB23" i="11"/>
  <c r="AF26" i="11"/>
  <c r="AR27" i="11"/>
  <c r="AJ29" i="11"/>
  <c r="AF31" i="11"/>
  <c r="AR32" i="11"/>
  <c r="AN34" i="11"/>
  <c r="AF36" i="11"/>
  <c r="AR37" i="11"/>
  <c r="AA39" i="11"/>
  <c r="AG11" i="11"/>
  <c r="AC18" i="11"/>
  <c r="AO20" i="11"/>
  <c r="AO23" i="11"/>
  <c r="AS20" i="11"/>
  <c r="AS34" i="11"/>
  <c r="AI8" i="11"/>
  <c r="AD8" i="11"/>
  <c r="AF8" i="11"/>
  <c r="AG8" i="11"/>
  <c r="AB8" i="11"/>
  <c r="AE8" i="11"/>
  <c r="AJ24" i="11"/>
  <c r="AE24" i="11"/>
  <c r="Z24" i="11"/>
  <c r="AG24" i="11"/>
  <c r="AF24" i="11"/>
  <c r="AA24" i="11"/>
  <c r="AF6" i="11"/>
  <c r="AC6" i="11"/>
  <c r="AJ6" i="11"/>
  <c r="AA6" i="11"/>
  <c r="AB6" i="11"/>
  <c r="AC15" i="11"/>
  <c r="AF15" i="11"/>
  <c r="AB15" i="11"/>
  <c r="AI15" i="11"/>
  <c r="Z15" i="11"/>
  <c r="Z5" i="11"/>
  <c r="AG5" i="11"/>
  <c r="AJ5" i="11"/>
  <c r="AA5" i="11"/>
  <c r="AF5" i="11"/>
  <c r="AG10" i="11"/>
  <c r="AJ10" i="11"/>
  <c r="AE10" i="11"/>
  <c r="AH10" i="11"/>
  <c r="AI27" i="11"/>
  <c r="AG27" i="11"/>
  <c r="AJ27" i="11"/>
  <c r="AE27" i="11"/>
  <c r="AH27" i="11"/>
  <c r="AK13" i="11"/>
  <c r="AN13" i="11"/>
  <c r="AQ13" i="11"/>
  <c r="AS29" i="11"/>
  <c r="AQ29" i="11"/>
  <c r="AP29" i="11"/>
  <c r="AR29" i="11"/>
  <c r="AM29" i="11"/>
  <c r="AI9" i="11"/>
  <c r="AG9" i="11"/>
  <c r="AB9" i="11"/>
  <c r="AE9" i="11"/>
  <c r="AJ42" i="11"/>
  <c r="AI42" i="11"/>
  <c r="AG42" i="11"/>
  <c r="AF42" i="11"/>
  <c r="AK15" i="11"/>
  <c r="AM15" i="11"/>
  <c r="AS15" i="11"/>
  <c r="AQ15" i="11"/>
  <c r="AR15" i="11"/>
  <c r="AP15" i="11"/>
  <c r="AK31" i="11"/>
  <c r="AO31" i="11"/>
  <c r="AR31" i="11"/>
  <c r="AP31" i="11"/>
  <c r="AN31" i="11"/>
  <c r="AL31" i="11"/>
  <c r="AO8" i="11"/>
  <c r="AM8" i="11"/>
  <c r="AS8" i="11"/>
  <c r="AR8" i="11"/>
  <c r="AL8" i="11"/>
  <c r="AS24" i="11"/>
  <c r="AO24" i="11"/>
  <c r="AQ24" i="11"/>
  <c r="AP24" i="11"/>
  <c r="AC22" i="11"/>
  <c r="AG22" i="11"/>
  <c r="AB22" i="11"/>
  <c r="AD22" i="11"/>
  <c r="AI22" i="11"/>
  <c r="Z22" i="11"/>
  <c r="AO10" i="11"/>
  <c r="AN10" i="11"/>
  <c r="AQ10" i="11"/>
  <c r="AS10" i="11"/>
  <c r="AN40" i="11"/>
  <c r="AQ40" i="11"/>
  <c r="AK40" i="11"/>
  <c r="AS26" i="11"/>
  <c r="AO26" i="11"/>
  <c r="AR26" i="11"/>
  <c r="AM26" i="11"/>
  <c r="AP26" i="11"/>
  <c r="AN26" i="11"/>
  <c r="AL26" i="11"/>
  <c r="AA40" i="11"/>
  <c r="AC40" i="11"/>
  <c r="AJ40" i="11"/>
  <c r="AN39" i="11"/>
  <c r="AI43" i="11"/>
  <c r="AA43" i="11"/>
  <c r="AI40" i="11"/>
  <c r="AI44" i="11"/>
  <c r="AH4" i="11"/>
  <c r="AL5" i="11"/>
  <c r="AP6" i="11"/>
  <c r="Z8" i="11"/>
  <c r="AH9" i="11"/>
  <c r="AL10" i="11"/>
  <c r="AP11" i="11"/>
  <c r="AH15" i="11"/>
  <c r="AH16" i="11"/>
  <c r="Z18" i="11"/>
  <c r="AP21" i="11"/>
  <c r="AL23" i="11"/>
  <c r="AL25" i="11"/>
  <c r="AD27" i="11"/>
  <c r="AP38" i="11"/>
  <c r="AP43" i="11"/>
  <c r="AF40" i="11"/>
  <c r="AI5" i="11"/>
  <c r="AA9" i="11"/>
  <c r="AE11" i="11"/>
  <c r="AI16" i="11"/>
  <c r="AI18" i="11"/>
  <c r="AS46" i="11"/>
  <c r="AJ45" i="11"/>
  <c r="AB5" i="11"/>
  <c r="AR6" i="11"/>
  <c r="AN8" i="11"/>
  <c r="AF10" i="11"/>
  <c r="AR11" i="11"/>
  <c r="Z4" i="11"/>
  <c r="AD24" i="11"/>
  <c r="AD32" i="11"/>
  <c r="AH37" i="11"/>
  <c r="AM4" i="11"/>
  <c r="AI20" i="11"/>
  <c r="AE22" i="11"/>
  <c r="AQ23" i="11"/>
  <c r="AA27" i="11"/>
  <c r="AE30" i="11"/>
  <c r="AQ31" i="11"/>
  <c r="AE37" i="11"/>
  <c r="AH40" i="11"/>
  <c r="AG6" i="11"/>
  <c r="AC10" i="11"/>
  <c r="AJ16" i="11"/>
  <c r="AF18" i="11"/>
  <c r="AB20" i="11"/>
  <c r="AN21" i="11"/>
  <c r="AF23" i="11"/>
  <c r="AR24" i="11"/>
  <c r="AJ26" i="11"/>
  <c r="AN29" i="11"/>
  <c r="AJ31" i="11"/>
  <c r="AR34" i="11"/>
  <c r="AJ36" i="11"/>
  <c r="AC3" i="11"/>
  <c r="AF12" i="11"/>
  <c r="AI12" i="11"/>
  <c r="AG12" i="11"/>
  <c r="AB12" i="11"/>
  <c r="AE12" i="11"/>
  <c r="AD12" i="11"/>
  <c r="AH28" i="11"/>
  <c r="AJ28" i="11"/>
  <c r="AE28" i="11"/>
  <c r="AD28" i="11"/>
  <c r="AC28" i="11"/>
  <c r="AF28" i="11"/>
  <c r="AA28" i="11"/>
  <c r="Z28" i="11"/>
  <c r="AG34" i="11"/>
  <c r="AC34" i="11"/>
  <c r="AF34" i="11"/>
  <c r="AJ34" i="11"/>
  <c r="AA34" i="11"/>
  <c r="AD34" i="11"/>
  <c r="AB34" i="11"/>
  <c r="Z34" i="11"/>
  <c r="AF19" i="11"/>
  <c r="AC19" i="11"/>
  <c r="AE19" i="11"/>
  <c r="AH19" i="11"/>
  <c r="AJ19" i="11"/>
  <c r="AA19" i="11"/>
  <c r="Z19" i="11"/>
  <c r="AD19" i="11"/>
  <c r="AD25" i="11"/>
  <c r="AF25" i="11"/>
  <c r="AA25" i="11"/>
  <c r="Z25" i="11"/>
  <c r="AG25" i="11"/>
  <c r="AB25" i="11"/>
  <c r="AJ14" i="11"/>
  <c r="AA14" i="11"/>
  <c r="AF14" i="11"/>
  <c r="AD14" i="11"/>
  <c r="AD35" i="11"/>
  <c r="AF35" i="11"/>
  <c r="Z35" i="11"/>
  <c r="AG35" i="11"/>
  <c r="AI35" i="11"/>
  <c r="AB35" i="11"/>
  <c r="AS17" i="11"/>
  <c r="AR17" i="11"/>
  <c r="AQ17" i="11"/>
  <c r="AL17" i="11"/>
  <c r="AO17" i="11"/>
  <c r="AN17" i="11"/>
  <c r="AM17" i="11"/>
  <c r="AK33" i="11"/>
  <c r="AS33" i="11"/>
  <c r="AO33" i="11"/>
  <c r="AQ33" i="11"/>
  <c r="AH13" i="11"/>
  <c r="AG13" i="11"/>
  <c r="AE13" i="11"/>
  <c r="AJ13" i="11"/>
  <c r="AA13" i="11"/>
  <c r="AD13" i="11"/>
  <c r="AF46" i="11"/>
  <c r="AI46" i="11"/>
  <c r="AB46" i="11"/>
  <c r="AC46" i="11"/>
  <c r="AS19" i="11"/>
  <c r="AN19" i="11"/>
  <c r="AQ19" i="11"/>
  <c r="AO35" i="11"/>
  <c r="AQ35" i="11"/>
  <c r="AS35" i="11"/>
  <c r="AR35" i="11"/>
  <c r="AM35" i="11"/>
  <c r="AP35" i="11"/>
  <c r="AS12" i="11"/>
  <c r="AR12" i="11"/>
  <c r="AO12" i="11"/>
  <c r="AO28" i="11"/>
  <c r="AS28" i="11"/>
  <c r="AQ28" i="11"/>
  <c r="AP28" i="11"/>
  <c r="AA33" i="11"/>
  <c r="AJ33" i="11"/>
  <c r="AE33" i="11"/>
  <c r="AH33" i="11"/>
  <c r="AC33" i="11"/>
  <c r="AF33" i="11"/>
  <c r="AD33" i="11"/>
  <c r="AQ14" i="11"/>
  <c r="AO14" i="11"/>
  <c r="AS14" i="11"/>
  <c r="AM14" i="11"/>
  <c r="AJ7" i="11"/>
  <c r="AC7" i="11"/>
  <c r="AF7" i="11"/>
  <c r="AD7" i="11"/>
  <c r="AB7" i="11"/>
  <c r="AI7" i="11"/>
  <c r="AS30" i="11"/>
  <c r="AM30" i="11"/>
  <c r="AO30" i="11"/>
  <c r="AR30" i="11"/>
  <c r="AP30" i="11"/>
  <c r="AS42" i="11"/>
  <c r="AL42" i="11"/>
  <c r="AN42" i="11"/>
  <c r="AP41" i="11"/>
  <c r="AS41" i="11"/>
  <c r="AL41" i="11"/>
  <c r="AC41" i="11"/>
  <c r="AA41" i="11"/>
  <c r="AI41" i="11"/>
  <c r="AS39" i="11"/>
  <c r="AL43" i="11"/>
  <c r="AF38" i="11"/>
  <c r="AG45" i="11"/>
  <c r="AN38" i="11"/>
  <c r="AQ42" i="11"/>
  <c r="AH41" i="11"/>
  <c r="AG46" i="11"/>
  <c r="AB45" i="11"/>
  <c r="AL4" i="11"/>
  <c r="Z6" i="11"/>
  <c r="Z7" i="11"/>
  <c r="AH8" i="11"/>
  <c r="AP9" i="11"/>
  <c r="AP10" i="11"/>
  <c r="Z12" i="11"/>
  <c r="AL13" i="11"/>
  <c r="AL14" i="11"/>
  <c r="AL15" i="11"/>
  <c r="Z17" i="11"/>
  <c r="AL20" i="11"/>
  <c r="AH22" i="11"/>
  <c r="AH24" i="11"/>
  <c r="AD26" i="11"/>
  <c r="AP27" i="11"/>
  <c r="AM40" i="11"/>
  <c r="AH42" i="11"/>
  <c r="AB38" i="11"/>
  <c r="AE4" i="11"/>
  <c r="AE6" i="11"/>
  <c r="AQ7" i="11"/>
  <c r="AQ9" i="11"/>
  <c r="AQ11" i="11"/>
  <c r="AI13" i="11"/>
  <c r="AA15" i="11"/>
  <c r="AE17" i="11"/>
  <c r="AQ38" i="11"/>
  <c r="AQ43" i="11"/>
  <c r="AG40" i="11"/>
  <c r="AC44" i="11"/>
  <c r="AB4" i="11"/>
  <c r="AN5" i="11"/>
  <c r="AN7" i="11"/>
  <c r="AF9" i="11"/>
  <c r="AR10" i="11"/>
  <c r="AJ12" i="11"/>
  <c r="AD9" i="11"/>
  <c r="AH29" i="11"/>
  <c r="AD31" i="11"/>
  <c r="AP32" i="11"/>
  <c r="AH34" i="11"/>
  <c r="AH36" i="11"/>
  <c r="AA3" i="11"/>
  <c r="AI10" i="11"/>
  <c r="AI19" i="11"/>
  <c r="AA21" i="11"/>
  <c r="AQ22" i="11"/>
  <c r="AI24" i="11"/>
  <c r="AA26" i="11"/>
  <c r="AM27" i="11"/>
  <c r="AE29" i="11"/>
  <c r="AQ30" i="11"/>
  <c r="AI32" i="11"/>
  <c r="AE34" i="11"/>
  <c r="AA36" i="11"/>
  <c r="AB3" i="11"/>
  <c r="AD40" i="11"/>
  <c r="AO7" i="11"/>
  <c r="AO11" i="11"/>
  <c r="AJ41" i="11"/>
  <c r="AR13" i="11"/>
  <c r="AJ15" i="11"/>
  <c r="AB17" i="11"/>
  <c r="AN20" i="11"/>
  <c r="AF22" i="11"/>
  <c r="AR23" i="11"/>
  <c r="AJ25" i="11"/>
  <c r="AB27" i="11"/>
  <c r="AN28" i="11"/>
  <c r="AJ30" i="11"/>
  <c r="AB32" i="11"/>
  <c r="AN33" i="11"/>
  <c r="AJ35" i="11"/>
  <c r="AB37" i="11"/>
  <c r="AS3" i="11"/>
  <c r="AC5" i="11"/>
  <c r="AC9" i="11"/>
  <c r="AC13" i="11"/>
  <c r="AI37" i="11"/>
  <c r="AC17" i="11"/>
  <c r="AG19" i="11"/>
  <c r="AO22" i="11"/>
  <c r="AC25" i="11"/>
  <c r="AG30" i="11"/>
  <c r="AC37" i="11"/>
  <c r="AO29" i="11"/>
  <c r="AP3" i="11"/>
  <c r="AM18" i="11"/>
  <c r="AO18" i="11"/>
  <c r="AN18" i="11"/>
  <c r="AK30" i="11"/>
  <c r="AK37" i="11"/>
  <c r="AK5" i="11"/>
  <c r="AK16" i="11"/>
  <c r="AK19" i="11"/>
  <c r="AK12" i="11"/>
  <c r="AK35" i="11"/>
  <c r="AK8" i="11"/>
  <c r="AK26" i="11"/>
  <c r="AK28" i="11"/>
  <c r="AK32" i="11"/>
  <c r="AK3" i="11"/>
  <c r="AK7" i="11"/>
  <c r="AK17" i="11"/>
  <c r="AK20" i="11"/>
  <c r="AK24" i="11"/>
  <c r="AK21" i="11"/>
  <c r="AK25" i="11"/>
  <c r="AK29" i="11"/>
  <c r="AK6" i="11"/>
  <c r="AK10" i="11"/>
  <c r="AK34" i="11"/>
  <c r="AK11" i="11"/>
  <c r="AK22" i="11"/>
  <c r="AK27" i="11"/>
  <c r="AK4" i="11"/>
  <c r="AK36" i="11"/>
  <c r="AK14" i="11"/>
  <c r="AK18" i="11"/>
  <c r="D67" i="1"/>
  <c r="C39" i="7"/>
  <c r="E36" i="7" l="1"/>
  <c r="D39" i="7"/>
  <c r="Z50" i="11"/>
  <c r="AP50" i="11"/>
  <c r="AS50" i="11"/>
  <c r="AF50" i="11"/>
  <c r="AL50" i="11"/>
  <c r="AD50" i="11"/>
  <c r="AO50" i="11"/>
  <c r="AE50" i="11"/>
  <c r="G38" i="11" s="1"/>
  <c r="G38" i="8" s="1"/>
  <c r="AJ50" i="11"/>
  <c r="AI50" i="11"/>
  <c r="AR50" i="11"/>
  <c r="AM50" i="11"/>
  <c r="AG50" i="11"/>
  <c r="AA50" i="11"/>
  <c r="AN50" i="11"/>
  <c r="AB50" i="11"/>
  <c r="AC50" i="11"/>
  <c r="AQ50" i="11"/>
  <c r="AH50" i="11"/>
  <c r="E30" i="7"/>
  <c r="E34" i="7"/>
  <c r="E29" i="7"/>
  <c r="E33" i="7"/>
  <c r="E37" i="7"/>
  <c r="E31" i="7"/>
  <c r="E35" i="7"/>
  <c r="E28" i="7"/>
  <c r="E38" i="7"/>
  <c r="E32" i="7"/>
  <c r="R48" i="11" l="1"/>
  <c r="R49" i="11"/>
  <c r="R47" i="11"/>
  <c r="B49" i="11"/>
  <c r="B47" i="11"/>
  <c r="B48" i="11"/>
  <c r="P48" i="11"/>
  <c r="P49" i="11"/>
  <c r="P47" i="11"/>
  <c r="F49" i="11"/>
  <c r="F47" i="11"/>
  <c r="F48" i="11"/>
  <c r="G49" i="11"/>
  <c r="G47" i="11"/>
  <c r="G48" i="11"/>
  <c r="B42" i="11"/>
  <c r="B44" i="11"/>
  <c r="B46" i="11"/>
  <c r="B43" i="11"/>
  <c r="B45" i="11"/>
  <c r="B41" i="11"/>
  <c r="P41" i="11"/>
  <c r="P43" i="11"/>
  <c r="P46" i="11"/>
  <c r="P45" i="11"/>
  <c r="P44" i="11"/>
  <c r="P42" i="11"/>
  <c r="G46" i="11"/>
  <c r="G43" i="11"/>
  <c r="G39" i="11"/>
  <c r="G41" i="11"/>
  <c r="G44" i="11"/>
  <c r="G45" i="11"/>
  <c r="G42" i="11"/>
  <c r="G40" i="11"/>
  <c r="R38" i="11"/>
  <c r="R38" i="8" s="1"/>
  <c r="R44" i="11"/>
  <c r="R41" i="11"/>
  <c r="R42" i="11"/>
  <c r="R45" i="11"/>
  <c r="R43" i="11"/>
  <c r="R46" i="11"/>
  <c r="R39" i="11"/>
  <c r="R40" i="11"/>
  <c r="F46" i="11"/>
  <c r="F43" i="11"/>
  <c r="F41" i="11"/>
  <c r="F45" i="11"/>
  <c r="F44" i="11"/>
  <c r="F42" i="11"/>
  <c r="E39" i="7"/>
  <c r="F28" i="7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44" i="8" l="1"/>
  <c r="F45" i="8" s="1"/>
  <c r="F46" i="8" s="1"/>
  <c r="F47" i="8" s="1"/>
  <c r="F48" i="8" s="1"/>
  <c r="F49" i="8" s="1"/>
  <c r="G39" i="8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B44" i="8"/>
  <c r="B45" i="8" s="1"/>
  <c r="B46" i="8" s="1"/>
  <c r="B47" i="8" s="1"/>
  <c r="B48" i="8" s="1"/>
  <c r="B49" i="8" s="1"/>
  <c r="R39" i="8"/>
  <c r="R40" i="8" s="1"/>
  <c r="R41" i="8" s="1"/>
  <c r="R42" i="8" s="1"/>
  <c r="R43" i="8" s="1"/>
  <c r="R44" i="8" s="1"/>
  <c r="R45" i="8" s="1"/>
  <c r="R46" i="8" s="1"/>
  <c r="R47" i="8" s="1"/>
  <c r="R48" i="8" s="1"/>
  <c r="R49" i="8" s="1"/>
  <c r="P44" i="8"/>
  <c r="P45" i="8" s="1"/>
  <c r="P46" i="8" s="1"/>
  <c r="P47" i="8" s="1"/>
  <c r="P48" i="8" s="1"/>
  <c r="P49" i="8" s="1"/>
  <c r="B70" i="8" l="1"/>
  <c r="E69" i="8"/>
  <c r="E70" i="8" s="1"/>
  <c r="D69" i="8"/>
  <c r="D70" i="8" s="1"/>
  <c r="B56" i="8"/>
  <c r="G56" i="8"/>
  <c r="R56" i="8"/>
  <c r="C22" i="1" l="1"/>
  <c r="H22" i="1" s="1"/>
  <c r="R57" i="8"/>
  <c r="R58" i="8" s="1"/>
  <c r="C3" i="1"/>
  <c r="H3" i="1" s="1"/>
  <c r="B57" i="8"/>
  <c r="B58" i="8" s="1"/>
  <c r="C8" i="1"/>
  <c r="C34" i="1" s="1"/>
  <c r="G57" i="8"/>
  <c r="G58" i="8" s="1"/>
  <c r="C33" i="1"/>
  <c r="F56" i="8"/>
  <c r="P56" i="8"/>
  <c r="AK50" i="11"/>
  <c r="C44" i="1" l="1"/>
  <c r="E22" i="1"/>
  <c r="H8" i="1"/>
  <c r="C54" i="1"/>
  <c r="C53" i="1"/>
  <c r="E8" i="1"/>
  <c r="C20" i="1"/>
  <c r="H20" i="1" s="1"/>
  <c r="P57" i="8"/>
  <c r="P58" i="8" s="1"/>
  <c r="C7" i="1"/>
  <c r="C32" i="1" s="1"/>
  <c r="C37" i="1" s="1"/>
  <c r="D33" i="1" s="1"/>
  <c r="F57" i="8"/>
  <c r="F58" i="8" s="1"/>
  <c r="E3" i="1"/>
  <c r="N42" i="11"/>
  <c r="N48" i="11"/>
  <c r="N47" i="11"/>
  <c r="N49" i="11"/>
  <c r="N46" i="11"/>
  <c r="N41" i="11"/>
  <c r="N45" i="11"/>
  <c r="N44" i="11"/>
  <c r="N43" i="11"/>
  <c r="E20" i="1" l="1"/>
  <c r="H7" i="1"/>
  <c r="C14" i="1"/>
  <c r="H14" i="1" s="1"/>
  <c r="E7" i="1"/>
  <c r="D34" i="1"/>
  <c r="D35" i="1"/>
  <c r="D32" i="1"/>
  <c r="D31" i="1"/>
  <c r="D36" i="1"/>
  <c r="F12" i="1" l="1"/>
  <c r="F8" i="1"/>
  <c r="F3" i="1"/>
  <c r="F9" i="1"/>
  <c r="E14" i="1"/>
  <c r="F13" i="1"/>
  <c r="F7" i="1"/>
  <c r="F6" i="1"/>
  <c r="F5" i="1"/>
  <c r="F4" i="1"/>
  <c r="F11" i="1"/>
  <c r="F10" i="1"/>
  <c r="D37" i="1"/>
  <c r="E31" i="1"/>
  <c r="E32" i="1" s="1"/>
  <c r="E33" i="1" s="1"/>
  <c r="E34" i="1" s="1"/>
  <c r="E35" i="1" s="1"/>
  <c r="E36" i="1" s="1"/>
  <c r="N44" i="8"/>
  <c r="F14" i="1" l="1"/>
  <c r="C69" i="8"/>
  <c r="C70" i="8" s="1"/>
  <c r="N45" i="8"/>
  <c r="N46" i="8" l="1"/>
  <c r="N47" i="8" l="1"/>
  <c r="N48" i="8" s="1"/>
  <c r="N49" i="8" s="1"/>
  <c r="N56" i="8" l="1"/>
  <c r="C18" i="1" l="1"/>
  <c r="H18" i="1" s="1"/>
  <c r="N57" i="8"/>
  <c r="N58" i="8" s="1"/>
  <c r="E18" i="1" l="1"/>
  <c r="E27" i="1" s="1"/>
  <c r="C27" i="1"/>
  <c r="F20" i="1" s="1"/>
  <c r="C52" i="1"/>
  <c r="C57" i="1" s="1"/>
  <c r="D56" i="1" s="1"/>
  <c r="C41" i="1"/>
  <c r="C47" i="1" s="1"/>
  <c r="D42" i="1" s="1"/>
  <c r="F24" i="1"/>
  <c r="F23" i="1"/>
  <c r="F18" i="1"/>
  <c r="F22" i="1"/>
  <c r="F21" i="1"/>
  <c r="H27" i="1"/>
  <c r="F26" i="1"/>
  <c r="F19" i="1"/>
  <c r="D55" i="1" l="1"/>
  <c r="F25" i="1"/>
  <c r="D53" i="1"/>
  <c r="D44" i="1"/>
  <c r="D54" i="1"/>
  <c r="D52" i="1"/>
  <c r="D51" i="1"/>
  <c r="E51" i="1" s="1"/>
  <c r="D43" i="1"/>
  <c r="D41" i="1"/>
  <c r="E41" i="1" s="1"/>
  <c r="E42" i="1" s="1"/>
  <c r="D46" i="1"/>
  <c r="D45" i="1"/>
  <c r="F27" i="1"/>
  <c r="E52" i="1" l="1"/>
  <c r="E53" i="1" s="1"/>
  <c r="E54" i="1" s="1"/>
  <c r="E55" i="1" s="1"/>
  <c r="E56" i="1" s="1"/>
  <c r="D57" i="1"/>
  <c r="D47" i="1"/>
  <c r="E43" i="1"/>
  <c r="E44" i="1" s="1"/>
  <c r="E45" i="1" s="1"/>
  <c r="E46" i="1" s="1"/>
</calcChain>
</file>

<file path=xl/comments1.xml><?xml version="1.0" encoding="utf-8"?>
<comments xmlns="http://schemas.openxmlformats.org/spreadsheetml/2006/main">
  <authors>
    <author>Tom Chivers</author>
  </authors>
  <commentList>
    <comment ref="M41" authorId="0" shapeId="0">
      <text>
        <r>
          <rPr>
            <b/>
            <sz val="9"/>
            <color indexed="81"/>
            <rFont val="Tahoma"/>
            <family val="2"/>
          </rPr>
          <t>Tom Chivers:</t>
        </r>
        <r>
          <rPr>
            <sz val="9"/>
            <color indexed="81"/>
            <rFont val="Tahoma"/>
            <family val="2"/>
          </rPr>
          <t xml:space="preserve">
Metro removed from calculation</t>
        </r>
      </text>
    </comment>
  </commentList>
</comments>
</file>

<file path=xl/sharedStrings.xml><?xml version="1.0" encoding="utf-8"?>
<sst xmlns="http://schemas.openxmlformats.org/spreadsheetml/2006/main" count="442" uniqueCount="209">
  <si>
    <t>Sun</t>
  </si>
  <si>
    <t>Daily Mail</t>
  </si>
  <si>
    <t>Daily Mirror</t>
  </si>
  <si>
    <t>Times</t>
  </si>
  <si>
    <t>Daily Telegraph</t>
  </si>
  <si>
    <t>Daily Star</t>
  </si>
  <si>
    <t>Daily Express</t>
  </si>
  <si>
    <t>i</t>
  </si>
  <si>
    <t>Financial Times</t>
  </si>
  <si>
    <t>Guardian</t>
  </si>
  <si>
    <t>Total</t>
  </si>
  <si>
    <t>Metro</t>
  </si>
  <si>
    <t>Average Daily Circulation (Nov 2018)</t>
  </si>
  <si>
    <t>YoY % Change (vs Dec 2019)</t>
  </si>
  <si>
    <t>Mail on Sunday</t>
  </si>
  <si>
    <t>Sunday Mirror</t>
  </si>
  <si>
    <t>Sunday Express</t>
  </si>
  <si>
    <t>Daily Star Sunday</t>
  </si>
  <si>
    <t>Sunday People</t>
  </si>
  <si>
    <t>Observer</t>
  </si>
  <si>
    <t>https://newscorp.com/wp-content/uploads/2020/10/news-corp-2020-annual-report.pdf</t>
  </si>
  <si>
    <t>Sources:</t>
  </si>
  <si>
    <t>Share of Circulation</t>
  </si>
  <si>
    <t>Cumulative Share</t>
  </si>
  <si>
    <t>News UK Newspapers Ltd</t>
  </si>
  <si>
    <t>DMG Media Ltd</t>
  </si>
  <si>
    <t>Reach Plc</t>
  </si>
  <si>
    <t>Telegraph Media Group Ltd</t>
  </si>
  <si>
    <t>The Financial Times Ltd</t>
  </si>
  <si>
    <t>Guardian News &amp; Media Ltd</t>
  </si>
  <si>
    <t>Newsbrands</t>
  </si>
  <si>
    <t>Sun, Times, Sun on Sunday &amp; Sunday Times 2020</t>
  </si>
  <si>
    <t>Daily Telegraph; Sunday Telegraph</t>
  </si>
  <si>
    <t>Financial Times; FT Weekend</t>
  </si>
  <si>
    <t>n/a</t>
  </si>
  <si>
    <t>Guardian; Observer</t>
  </si>
  <si>
    <t>The Sun*</t>
  </si>
  <si>
    <t>The Times*</t>
  </si>
  <si>
    <t>Sun on Sunday*</t>
  </si>
  <si>
    <t>Sunday Times*</t>
  </si>
  <si>
    <t>Daily</t>
  </si>
  <si>
    <t>Weekly</t>
  </si>
  <si>
    <t>Monthly</t>
  </si>
  <si>
    <t>TBR</t>
  </si>
  <si>
    <t>Phone</t>
  </si>
  <si>
    <t>Tablet</t>
  </si>
  <si>
    <t>Desktop</t>
  </si>
  <si>
    <t>Print</t>
  </si>
  <si>
    <t>Evening Standard</t>
  </si>
  <si>
    <t>N/A</t>
  </si>
  <si>
    <t>1) Times, Express and Star Brands do not include third party platform data (e.g. Facebook Instant Articles and Google AMP)</t>
  </si>
  <si>
    <t>2) TBR results are less than combined Phone + Tablet, etc; indicates duplicates</t>
  </si>
  <si>
    <t>Print Newsbrands/Sites</t>
  </si>
  <si>
    <t>Digital Sites</t>
  </si>
  <si>
    <t>Sun; Sun on Sunday</t>
  </si>
  <si>
    <t>thesun.co.uk; The Sun Mobile (App); thescottishsun.co.uk; dreamteamfc.com; ukholidaysinthesun.co.uk; club950.co.uk; sunbingo.co.uk; The Sun Savers; Dream Team - Fantasy Football (App); The Sun Newspaper (App); The Sun Savers (App)</t>
  </si>
  <si>
    <t>Daily Mail; Mail on Sunday</t>
  </si>
  <si>
    <t>dailymail.co.uk</t>
  </si>
  <si>
    <t>theguardian.com; The Guardian (App); The Observer</t>
  </si>
  <si>
    <t>metro.co.uk</t>
  </si>
  <si>
    <t>Daily Mirror; Sunday Mirror; Sunday People</t>
  </si>
  <si>
    <t>mirror.co.uk</t>
  </si>
  <si>
    <t>telegraph.co.uk</t>
  </si>
  <si>
    <t>standard.co.uk; homesandproperty.co.uk</t>
  </si>
  <si>
    <t>Daily Express; Sunday Express</t>
  </si>
  <si>
    <t>express.co.uk</t>
  </si>
  <si>
    <t>The Times; Sunday Times</t>
  </si>
  <si>
    <t>thetimes.co.uk; mytimesplus.co.uk</t>
  </si>
  <si>
    <t>Daily Star; Daily Star Sunday</t>
  </si>
  <si>
    <t>dailystar.co.uk</t>
  </si>
  <si>
    <t>inews.co.uk</t>
  </si>
  <si>
    <t>Aggregated Total</t>
  </si>
  <si>
    <t>(NB: No data for Financial Times; PAMCo TBR also includes Standard; Daily Record; Independent; Metro; Some regional data)</t>
  </si>
  <si>
    <t>Source:</t>
  </si>
  <si>
    <t>PAMCo 4 2020 Apr'19 - Mar'20 (with Sept'20 Comscore data)</t>
  </si>
  <si>
    <t>Market Share</t>
  </si>
  <si>
    <t>Combined Share</t>
  </si>
  <si>
    <t>Total Brand Reach, newspaper newsbrands (March '20 and Sept '20)</t>
  </si>
  <si>
    <t>Guardian News &amp; Media Ltd (29 Mar 2020)</t>
  </si>
  <si>
    <t>Reach Plc (29 Dec 2019)</t>
  </si>
  <si>
    <t>Telegraph Media Group Ltd (29 Dec 2019)</t>
  </si>
  <si>
    <t>The Financial Times Ltd (31 Dec 2019)</t>
  </si>
  <si>
    <t>DMG Media (30 Sep 2019)</t>
  </si>
  <si>
    <t>News Corp UK &amp; Ireland Ltd (30 Jun 2019)</t>
  </si>
  <si>
    <t>The Sun</t>
  </si>
  <si>
    <t>The Times</t>
  </si>
  <si>
    <t>Sun on Sunday</t>
  </si>
  <si>
    <t>Sunday Times</t>
  </si>
  <si>
    <t>2018 average</t>
  </si>
  <si>
    <t>2019 average</t>
  </si>
  <si>
    <t>2020 average</t>
  </si>
  <si>
    <t>Sunday Telegraph</t>
  </si>
  <si>
    <t>The i</t>
  </si>
  <si>
    <t>Average Circulation (Nov 2018)</t>
  </si>
  <si>
    <t>Daily Telegraph*</t>
  </si>
  <si>
    <t>Sunday Telegraph*</t>
  </si>
  <si>
    <t>Average Weekly Circulation</t>
  </si>
  <si>
    <t>2017 average</t>
  </si>
  <si>
    <t>Daily Mail; Metro; the i</t>
  </si>
  <si>
    <t>Sun; Times</t>
  </si>
  <si>
    <t>Daily Mirror; Daily Express; Daily Star</t>
  </si>
  <si>
    <t>FT Weekend*</t>
  </si>
  <si>
    <t>Average Circulation</t>
  </si>
  <si>
    <t>Mail on Sunday; i</t>
  </si>
  <si>
    <t>Sunday Mirror; Sunday People; Sunday Express; Daily Star Sunday</t>
  </si>
  <si>
    <t>Average Circulation (2020)</t>
  </si>
  <si>
    <t>Average Circulation (2019)</t>
  </si>
  <si>
    <t>YoY % Change (vs 2019)</t>
  </si>
  <si>
    <t>Share of Circulation (2020)</t>
  </si>
  <si>
    <t>Sun on Sunday; Times; Sunday Times</t>
  </si>
  <si>
    <t>Weekly Combined Circulation</t>
  </si>
  <si>
    <t>Daily Mail; Metro; the i; Mail on Sunday</t>
  </si>
  <si>
    <t>Sun; Times; Sun on Sunday; Sunday Times</t>
  </si>
  <si>
    <t>Daily Mirror; Daily Express, Daily Star; Sunday Mirror; Sunday Express; Daily Star Sunday; Sunday People</t>
  </si>
  <si>
    <t>Average daily</t>
  </si>
  <si>
    <t>Average weekend</t>
  </si>
  <si>
    <t>Sun dif</t>
  </si>
  <si>
    <t>Times dif</t>
  </si>
  <si>
    <t>Tele dif</t>
  </si>
  <si>
    <t>SoS dif</t>
  </si>
  <si>
    <t>STele dig</t>
  </si>
  <si>
    <t>STim dif</t>
  </si>
  <si>
    <t>Mail dif</t>
  </si>
  <si>
    <t>Metro dif</t>
  </si>
  <si>
    <t>Mirror dif</t>
  </si>
  <si>
    <t>Express dif</t>
  </si>
  <si>
    <t>Star dif</t>
  </si>
  <si>
    <t>I diff</t>
  </si>
  <si>
    <t>Guardian dif</t>
  </si>
  <si>
    <t>FT dif</t>
  </si>
  <si>
    <t>MoS dif</t>
  </si>
  <si>
    <t>SMir dif</t>
  </si>
  <si>
    <t>SEx dif</t>
  </si>
  <si>
    <t>Obs dif</t>
  </si>
  <si>
    <t>StarSun dif</t>
  </si>
  <si>
    <t>SunPpl dif</t>
  </si>
  <si>
    <t>% Change from Nov 2018 [last MRC report]</t>
  </si>
  <si>
    <t>Average daily circulation, per title</t>
  </si>
  <si>
    <t>Average weekly circulation, per Sunday title</t>
  </si>
  <si>
    <t>Dailies market share, per publisher</t>
  </si>
  <si>
    <t>Sundays market share, per publisher</t>
  </si>
  <si>
    <t>Weekly combined market share, per publisher</t>
  </si>
  <si>
    <t>SoS</t>
  </si>
  <si>
    <t>SunTimes</t>
  </si>
  <si>
    <t>News Corp</t>
  </si>
  <si>
    <t>MRC est.</t>
  </si>
  <si>
    <t>Jan-Jun 2020</t>
  </si>
  <si>
    <t>(dif)</t>
  </si>
  <si>
    <t>(dif %)</t>
  </si>
  <si>
    <t xml:space="preserve">*Included here to illustrate that the estimated figures for the Sun/Times/SoS/Sunday Times for Jan/Jun 2020 are similar to the figures given in News Corp's own annual report. </t>
  </si>
  <si>
    <t>Market Share by Revenue, per publishers</t>
  </si>
  <si>
    <t>NGN Jun-19 - £419,950,000 (pg11)</t>
  </si>
  <si>
    <t>Times Ltd Jun-19 - £330,272,000 (pg10)</t>
  </si>
  <si>
    <t>DMGT Sep-19 - £672,000,000 (pg20)</t>
  </si>
  <si>
    <t>(DMGT Sep-20 - £604,000,000 (pg20))</t>
  </si>
  <si>
    <t>FT Ltd Dec-19 - £344,967,000 (pg16)</t>
  </si>
  <si>
    <t>Telegraph Dec-19 - £265,791,000 (pg9)</t>
  </si>
  <si>
    <t>(GNM Mar-20 - £206,348,000 (pg9))</t>
  </si>
  <si>
    <t>(For 2020)</t>
  </si>
  <si>
    <t>Additional:</t>
  </si>
  <si>
    <t>[2019 filed 19 Dec 2020]</t>
  </si>
  <si>
    <t>[NGN 2019 filed 21 Feb 2020]</t>
  </si>
  <si>
    <t>[Times Ltd 2019 filed 21 Feb 2020]</t>
  </si>
  <si>
    <t>[2019 filed 12 Jan 2021]</t>
  </si>
  <si>
    <t>Reach Dec-19 - £591,300,000 (pg27)</t>
  </si>
  <si>
    <t>Jan (ABC)</t>
  </si>
  <si>
    <t>Feb (ABC)</t>
  </si>
  <si>
    <t>Mar (ABC)</t>
  </si>
  <si>
    <t>Apr</t>
  </si>
  <si>
    <t>May</t>
  </si>
  <si>
    <t>Jun</t>
  </si>
  <si>
    <t>Dif</t>
  </si>
  <si>
    <t>Dif / 3</t>
  </si>
  <si>
    <t>+54,365</t>
  </si>
  <si>
    <t>Combined est.</t>
  </si>
  <si>
    <t>AVERAGE:</t>
  </si>
  <si>
    <t>Combined</t>
  </si>
  <si>
    <t>+2,374</t>
  </si>
  <si>
    <t>-97,653</t>
  </si>
  <si>
    <t>-9,778</t>
  </si>
  <si>
    <t>*Multiply the News Corp six month average figure by 6 to get a total circulation figure. Calculate the difference between this total and the total six month circulation estimated using the MRC industry trends method. Divide this difference by 3 and add that result onto the three non-ABC months (Apr/May/Jun) so that the average monthly circulation of the MRC figures for those 6 months is the same as the average monthly circulation given by News Corp for each paper.</t>
  </si>
  <si>
    <t>*We then use these combined ABC-MRC-News Corp six month circulation figures as the basis for calculating the latter six months of 2020 using the MRC trends method.</t>
  </si>
  <si>
    <t>Daily TBR (Dec 2018)</t>
  </si>
  <si>
    <t>Daily TBR (Sept 2020)</t>
  </si>
  <si>
    <t>TBR Change since Dec 2018</t>
  </si>
  <si>
    <t>Turnover</t>
  </si>
  <si>
    <t>Reporting date</t>
  </si>
  <si>
    <t>June 2019</t>
  </si>
  <si>
    <t>September 2019</t>
  </si>
  <si>
    <t>December 2019</t>
  </si>
  <si>
    <t>Reach Dec-20 - £600,200,000</t>
  </si>
  <si>
    <t>GNM Mar-19 - £209,667,000 (pg9)</t>
  </si>
  <si>
    <t>March 2020</t>
  </si>
  <si>
    <t>.</t>
  </si>
  <si>
    <t>*-24.24%</t>
  </si>
  <si>
    <t>(1,210,915)</t>
  </si>
  <si>
    <t>(365,880)</t>
  </si>
  <si>
    <t>(317,817)</t>
  </si>
  <si>
    <t>Average change, ABC Sundays</t>
  </si>
  <si>
    <t>Circulation</t>
  </si>
  <si>
    <t>Est. change</t>
  </si>
  <si>
    <t>(248,288)</t>
  </si>
  <si>
    <t>(1,013,777)</t>
  </si>
  <si>
    <t>(647,622)</t>
  </si>
  <si>
    <t>Average change, ABC dailies</t>
  </si>
  <si>
    <t>MRC est.*</t>
  </si>
  <si>
    <t>Average</t>
  </si>
  <si>
    <t>Total (Jan-Jun)</t>
  </si>
  <si>
    <t>Yellow cells estimated by MRC (see calculations in separate sheets and Appendix). Orange cells adjusted for News Corp annual report internal circulation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</si>
</sst>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&quot;£&quot;* #,##0_-;\-&quot;£&quot;* #,##0_-;_-&quot;£&quot;* &quot;-&quot;??_-;_-@_-"/>
    <numFmt numFmtId="166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3"/>
    <xf numFmtId="10" fontId="0" fillId="0" borderId="0" xfId="2" applyNumberFormat="1" applyFont="1"/>
    <xf numFmtId="0" fontId="2" fillId="0" borderId="1" xfId="0" applyFont="1" applyBorder="1"/>
    <xf numFmtId="10" fontId="2" fillId="0" borderId="1" xfId="2" applyNumberFormat="1" applyFont="1" applyBorder="1"/>
    <xf numFmtId="164" fontId="0" fillId="0" borderId="0" xfId="1" applyNumberFormat="1" applyFont="1"/>
    <xf numFmtId="164" fontId="2" fillId="0" borderId="1" xfId="1" applyNumberFormat="1" applyFont="1" applyBorder="1"/>
    <xf numFmtId="0" fontId="0" fillId="0" borderId="2" xfId="0" applyBorder="1"/>
    <xf numFmtId="0" fontId="4" fillId="0" borderId="0" xfId="0" applyFont="1"/>
    <xf numFmtId="164" fontId="0" fillId="0" borderId="0" xfId="0" applyNumberFormat="1"/>
    <xf numFmtId="10" fontId="0" fillId="0" borderId="0" xfId="0" applyNumberFormat="1"/>
    <xf numFmtId="164" fontId="2" fillId="0" borderId="1" xfId="0" applyNumberFormat="1" applyFont="1" applyBorder="1"/>
    <xf numFmtId="10" fontId="2" fillId="0" borderId="1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164" fontId="0" fillId="0" borderId="3" xfId="1" applyNumberFormat="1" applyFont="1" applyBorder="1"/>
    <xf numFmtId="0" fontId="0" fillId="0" borderId="6" xfId="0" applyBorder="1"/>
    <xf numFmtId="0" fontId="0" fillId="0" borderId="5" xfId="0" applyBorder="1"/>
    <xf numFmtId="164" fontId="0" fillId="0" borderId="3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0" fillId="0" borderId="0" xfId="0" applyAlignment="1">
      <alignment textRotation="135"/>
    </xf>
    <xf numFmtId="17" fontId="0" fillId="0" borderId="0" xfId="0" applyNumberFormat="1" applyBorder="1"/>
    <xf numFmtId="0" fontId="4" fillId="0" borderId="0" xfId="0" applyFont="1" applyAlignment="1">
      <alignment textRotation="135"/>
    </xf>
    <xf numFmtId="17" fontId="3" fillId="0" borderId="0" xfId="3" applyNumberFormat="1"/>
    <xf numFmtId="17" fontId="3" fillId="0" borderId="0" xfId="3" applyNumberFormat="1" applyBorder="1"/>
    <xf numFmtId="164" fontId="0" fillId="2" borderId="0" xfId="1" applyNumberFormat="1" applyFont="1" applyFill="1"/>
    <xf numFmtId="164" fontId="0" fillId="2" borderId="0" xfId="0" applyNumberFormat="1" applyFill="1"/>
    <xf numFmtId="164" fontId="0" fillId="5" borderId="3" xfId="1" applyNumberFormat="1" applyFont="1" applyFill="1" applyBorder="1"/>
    <xf numFmtId="164" fontId="0" fillId="5" borderId="4" xfId="1" applyNumberFormat="1" applyFont="1" applyFill="1" applyBorder="1"/>
    <xf numFmtId="164" fontId="0" fillId="5" borderId="11" xfId="1" applyNumberFormat="1" applyFont="1" applyFill="1" applyBorder="1"/>
    <xf numFmtId="164" fontId="0" fillId="5" borderId="12" xfId="1" applyNumberFormat="1" applyFont="1" applyFill="1" applyBorder="1"/>
    <xf numFmtId="43" fontId="0" fillId="0" borderId="0" xfId="0" applyNumberFormat="1"/>
    <xf numFmtId="0" fontId="2" fillId="0" borderId="0" xfId="0" applyFont="1" applyBorder="1"/>
    <xf numFmtId="10" fontId="2" fillId="0" borderId="0" xfId="2" applyNumberFormat="1" applyFont="1" applyBorder="1"/>
    <xf numFmtId="0" fontId="0" fillId="2" borderId="0" xfId="0" applyFill="1" applyAlignment="1">
      <alignment textRotation="135"/>
    </xf>
    <xf numFmtId="17" fontId="3" fillId="0" borderId="2" xfId="3" applyNumberFormat="1" applyBorder="1"/>
    <xf numFmtId="164" fontId="0" fillId="0" borderId="2" xfId="1" applyNumberFormat="1" applyFont="1" applyBorder="1"/>
    <xf numFmtId="0" fontId="0" fillId="2" borderId="2" xfId="0" applyFill="1" applyBorder="1" applyAlignment="1">
      <alignment textRotation="135"/>
    </xf>
    <xf numFmtId="164" fontId="0" fillId="2" borderId="2" xfId="1" applyNumberFormat="1" applyFont="1" applyFill="1" applyBorder="1"/>
    <xf numFmtId="164" fontId="0" fillId="5" borderId="9" xfId="1" applyNumberFormat="1" applyFont="1" applyFill="1" applyBorder="1"/>
    <xf numFmtId="164" fontId="0" fillId="0" borderId="0" xfId="0" applyNumberFormat="1" applyBorder="1"/>
    <xf numFmtId="164" fontId="2" fillId="0" borderId="0" xfId="0" applyNumberFormat="1" applyFont="1" applyBorder="1"/>
    <xf numFmtId="10" fontId="2" fillId="0" borderId="0" xfId="0" applyNumberFormat="1" applyFont="1" applyBorder="1"/>
    <xf numFmtId="10" fontId="2" fillId="0" borderId="0" xfId="0" applyNumberFormat="1" applyFont="1" applyBorder="1" applyAlignment="1">
      <alignment horizontal="center"/>
    </xf>
    <xf numFmtId="0" fontId="5" fillId="6" borderId="2" xfId="0" applyFont="1" applyFill="1" applyBorder="1"/>
    <xf numFmtId="0" fontId="2" fillId="3" borderId="2" xfId="0" applyFont="1" applyFill="1" applyBorder="1"/>
    <xf numFmtId="0" fontId="2" fillId="9" borderId="2" xfId="0" applyFont="1" applyFill="1" applyBorder="1"/>
    <xf numFmtId="0" fontId="2" fillId="0" borderId="13" xfId="0" applyFont="1" applyBorder="1"/>
    <xf numFmtId="10" fontId="0" fillId="0" borderId="0" xfId="2" applyNumberFormat="1" applyFont="1" applyBorder="1"/>
    <xf numFmtId="10" fontId="0" fillId="0" borderId="2" xfId="2" applyNumberFormat="1" applyFont="1" applyBorder="1"/>
    <xf numFmtId="10" fontId="0" fillId="2" borderId="0" xfId="2" applyNumberFormat="1" applyFont="1" applyFill="1"/>
    <xf numFmtId="10" fontId="0" fillId="2" borderId="2" xfId="2" applyNumberFormat="1" applyFont="1" applyFill="1" applyBorder="1"/>
    <xf numFmtId="10" fontId="0" fillId="2" borderId="0" xfId="2" applyNumberFormat="1" applyFont="1" applyFill="1" applyBorder="1"/>
    <xf numFmtId="10" fontId="0" fillId="0" borderId="16" xfId="2" applyNumberFormat="1" applyFont="1" applyBorder="1"/>
    <xf numFmtId="10" fontId="0" fillId="2" borderId="16" xfId="2" applyNumberFormat="1" applyFont="1" applyFill="1" applyBorder="1"/>
    <xf numFmtId="10" fontId="0" fillId="5" borderId="11" xfId="2" applyNumberFormat="1" applyFont="1" applyFill="1" applyBorder="1"/>
    <xf numFmtId="10" fontId="0" fillId="5" borderId="12" xfId="2" applyNumberFormat="1" applyFont="1" applyFill="1" applyBorder="1"/>
    <xf numFmtId="10" fontId="0" fillId="5" borderId="10" xfId="2" applyNumberFormat="1" applyFont="1" applyFill="1" applyBorder="1"/>
    <xf numFmtId="164" fontId="0" fillId="0" borderId="0" xfId="0" applyNumberFormat="1" applyFill="1"/>
    <xf numFmtId="0" fontId="0" fillId="0" borderId="0" xfId="0" applyFill="1"/>
    <xf numFmtId="10" fontId="0" fillId="0" borderId="0" xfId="2" applyNumberFormat="1" applyFont="1" applyFill="1" applyBorder="1"/>
    <xf numFmtId="0" fontId="0" fillId="0" borderId="7" xfId="0" applyBorder="1" applyAlignment="1">
      <alignment textRotation="135"/>
    </xf>
    <xf numFmtId="0" fontId="0" fillId="0" borderId="16" xfId="0" applyBorder="1" applyAlignment="1">
      <alignment textRotation="135"/>
    </xf>
    <xf numFmtId="0" fontId="0" fillId="0" borderId="16" xfId="0" applyBorder="1"/>
    <xf numFmtId="10" fontId="0" fillId="0" borderId="3" xfId="2" applyNumberFormat="1" applyFont="1" applyBorder="1"/>
    <xf numFmtId="10" fontId="0" fillId="0" borderId="6" xfId="2" applyNumberFormat="1" applyFont="1" applyBorder="1"/>
    <xf numFmtId="0" fontId="0" fillId="2" borderId="0" xfId="0" applyFill="1"/>
    <xf numFmtId="10" fontId="0" fillId="2" borderId="0" xfId="0" applyNumberFormat="1" applyFill="1" applyBorder="1"/>
    <xf numFmtId="10" fontId="8" fillId="2" borderId="0" xfId="2" applyNumberFormat="1" applyFont="1" applyFill="1" applyBorder="1"/>
    <xf numFmtId="164" fontId="0" fillId="0" borderId="8" xfId="1" applyNumberFormat="1" applyFont="1" applyBorder="1"/>
    <xf numFmtId="164" fontId="0" fillId="0" borderId="18" xfId="1" applyNumberFormat="1" applyFont="1" applyBorder="1"/>
    <xf numFmtId="10" fontId="2" fillId="0" borderId="13" xfId="2" applyNumberFormat="1" applyFont="1" applyBorder="1"/>
    <xf numFmtId="10" fontId="2" fillId="0" borderId="14" xfId="2" applyNumberFormat="1" applyFont="1" applyBorder="1"/>
    <xf numFmtId="10" fontId="2" fillId="0" borderId="15" xfId="2" applyNumberFormat="1" applyFont="1" applyBorder="1"/>
    <xf numFmtId="0" fontId="0" fillId="0" borderId="16" xfId="0" applyFill="1" applyBorder="1" applyAlignment="1">
      <alignment textRotation="135"/>
    </xf>
    <xf numFmtId="0" fontId="0" fillId="0" borderId="17" xfId="0" applyFill="1" applyBorder="1" applyAlignment="1">
      <alignment textRotation="135"/>
    </xf>
    <xf numFmtId="164" fontId="0" fillId="0" borderId="0" xfId="0" applyNumberFormat="1" applyAlignment="1">
      <alignment textRotation="135"/>
    </xf>
    <xf numFmtId="164" fontId="0" fillId="2" borderId="0" xfId="0" applyNumberFormat="1" applyFill="1" applyAlignment="1">
      <alignment textRotation="135"/>
    </xf>
    <xf numFmtId="10" fontId="0" fillId="10" borderId="9" xfId="2" applyNumberFormat="1" applyFont="1" applyFill="1" applyBorder="1"/>
    <xf numFmtId="164" fontId="0" fillId="0" borderId="16" xfId="1" applyNumberFormat="1" applyFont="1" applyBorder="1"/>
    <xf numFmtId="164" fontId="0" fillId="0" borderId="20" xfId="1" applyNumberFormat="1" applyFont="1" applyBorder="1"/>
    <xf numFmtId="164" fontId="0" fillId="0" borderId="17" xfId="1" applyNumberFormat="1" applyFont="1" applyBorder="1"/>
    <xf numFmtId="164" fontId="0" fillId="0" borderId="19" xfId="1" applyNumberFormat="1" applyFont="1" applyBorder="1"/>
    <xf numFmtId="164" fontId="0" fillId="0" borderId="6" xfId="1" applyNumberFormat="1" applyFont="1" applyBorder="1"/>
    <xf numFmtId="10" fontId="0" fillId="0" borderId="5" xfId="2" applyNumberFormat="1" applyFont="1" applyBorder="1"/>
    <xf numFmtId="0" fontId="0" fillId="0" borderId="21" xfId="0" applyBorder="1"/>
    <xf numFmtId="0" fontId="3" fillId="0" borderId="22" xfId="3" applyBorder="1"/>
    <xf numFmtId="10" fontId="0" fillId="0" borderId="22" xfId="2" applyNumberFormat="1" applyFont="1" applyBorder="1"/>
    <xf numFmtId="10" fontId="0" fillId="0" borderId="23" xfId="2" applyNumberFormat="1" applyFont="1" applyBorder="1"/>
    <xf numFmtId="0" fontId="0" fillId="0" borderId="24" xfId="0" applyBorder="1"/>
    <xf numFmtId="10" fontId="0" fillId="0" borderId="25" xfId="2" applyNumberFormat="1" applyFont="1" applyBorder="1"/>
    <xf numFmtId="10" fontId="0" fillId="0" borderId="0" xfId="0" applyNumberFormat="1" applyBorder="1"/>
    <xf numFmtId="10" fontId="0" fillId="0" borderId="25" xfId="0" applyNumberForma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64" fontId="0" fillId="0" borderId="0" xfId="1" applyNumberFormat="1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32" xfId="0" applyNumberFormat="1" applyBorder="1"/>
    <xf numFmtId="164" fontId="0" fillId="0" borderId="33" xfId="0" applyNumberFormat="1" applyBorder="1"/>
    <xf numFmtId="164" fontId="0" fillId="9" borderId="9" xfId="1" applyNumberFormat="1" applyFont="1" applyFill="1" applyBorder="1"/>
    <xf numFmtId="164" fontId="0" fillId="9" borderId="11" xfId="1" applyNumberFormat="1" applyFont="1" applyFill="1" applyBorder="1"/>
    <xf numFmtId="164" fontId="0" fillId="9" borderId="3" xfId="1" applyNumberFormat="1" applyFont="1" applyFill="1" applyBorder="1"/>
    <xf numFmtId="164" fontId="0" fillId="9" borderId="12" xfId="1" applyNumberFormat="1" applyFont="1" applyFill="1" applyBorder="1"/>
    <xf numFmtId="0" fontId="5" fillId="8" borderId="34" xfId="0" applyFont="1" applyFill="1" applyBorder="1"/>
    <xf numFmtId="0" fontId="0" fillId="0" borderId="35" xfId="0" applyBorder="1"/>
    <xf numFmtId="0" fontId="0" fillId="0" borderId="36" xfId="0" applyBorder="1"/>
    <xf numFmtId="165" fontId="0" fillId="0" borderId="0" xfId="4" applyNumberFormat="1" applyFont="1" applyBorder="1"/>
    <xf numFmtId="0" fontId="2" fillId="0" borderId="37" xfId="0" applyFont="1" applyBorder="1"/>
    <xf numFmtId="165" fontId="2" fillId="0" borderId="38" xfId="0" applyNumberFormat="1" applyFont="1" applyBorder="1"/>
    <xf numFmtId="10" fontId="2" fillId="0" borderId="38" xfId="2" applyNumberFormat="1" applyFont="1" applyBorder="1"/>
    <xf numFmtId="0" fontId="2" fillId="0" borderId="39" xfId="0" applyFont="1" applyBorder="1" applyAlignment="1">
      <alignment horizontal="center"/>
    </xf>
    <xf numFmtId="0" fontId="2" fillId="4" borderId="34" xfId="0" applyFont="1" applyFill="1" applyBorder="1"/>
    <xf numFmtId="164" fontId="2" fillId="0" borderId="38" xfId="0" applyNumberFormat="1" applyFont="1" applyBorder="1"/>
    <xf numFmtId="10" fontId="2" fillId="0" borderId="38" xfId="0" applyNumberFormat="1" applyFont="1" applyBorder="1"/>
    <xf numFmtId="10" fontId="2" fillId="0" borderId="39" xfId="0" applyNumberFormat="1" applyFont="1" applyBorder="1" applyAlignment="1">
      <alignment horizontal="center"/>
    </xf>
    <xf numFmtId="0" fontId="5" fillId="7" borderId="34" xfId="0" applyFont="1" applyFill="1" applyBorder="1"/>
    <xf numFmtId="164" fontId="2" fillId="0" borderId="0" xfId="0" applyNumberFormat="1" applyFont="1"/>
    <xf numFmtId="164" fontId="9" fillId="0" borderId="0" xfId="0" applyNumberFormat="1" applyFont="1"/>
    <xf numFmtId="0" fontId="10" fillId="0" borderId="0" xfId="0" quotePrefix="1" applyFont="1" applyAlignment="1">
      <alignment horizontal="right"/>
    </xf>
    <xf numFmtId="164" fontId="10" fillId="0" borderId="0" xfId="1" quotePrefix="1" applyNumberFormat="1" applyFont="1" applyAlignment="1">
      <alignment horizontal="right"/>
    </xf>
    <xf numFmtId="164" fontId="4" fillId="0" borderId="0" xfId="1" applyNumberFormat="1" applyFont="1"/>
    <xf numFmtId="164" fontId="4" fillId="0" borderId="0" xfId="0" applyNumberFormat="1" applyFont="1"/>
    <xf numFmtId="0" fontId="11" fillId="0" borderId="0" xfId="0" applyFont="1"/>
    <xf numFmtId="164" fontId="2" fillId="0" borderId="0" xfId="1" applyNumberFormat="1" applyFont="1"/>
    <xf numFmtId="164" fontId="2" fillId="5" borderId="14" xfId="0" applyNumberFormat="1" applyFont="1" applyFill="1" applyBorder="1"/>
    <xf numFmtId="164" fontId="2" fillId="0" borderId="14" xfId="0" applyNumberFormat="1" applyFont="1" applyBorder="1"/>
    <xf numFmtId="164" fontId="2" fillId="2" borderId="14" xfId="0" applyNumberFormat="1" applyFont="1" applyFill="1" applyBorder="1"/>
    <xf numFmtId="164" fontId="2" fillId="0" borderId="15" xfId="0" applyNumberFormat="1" applyFont="1" applyBorder="1"/>
    <xf numFmtId="0" fontId="0" fillId="0" borderId="0" xfId="0" applyAlignment="1">
      <alignment wrapText="1"/>
    </xf>
    <xf numFmtId="0" fontId="0" fillId="0" borderId="0" xfId="0" applyFill="1" applyBorder="1"/>
    <xf numFmtId="49" fontId="0" fillId="0" borderId="0" xfId="0" applyNumberFormat="1"/>
    <xf numFmtId="166" fontId="0" fillId="0" borderId="0" xfId="2" applyNumberFormat="1" applyFont="1"/>
    <xf numFmtId="10" fontId="0" fillId="0" borderId="0" xfId="2" applyNumberFormat="1" applyFont="1" applyAlignment="1">
      <alignment horizontal="right"/>
    </xf>
    <xf numFmtId="49" fontId="4" fillId="0" borderId="0" xfId="1" applyNumberFormat="1" applyFont="1"/>
    <xf numFmtId="49" fontId="4" fillId="0" borderId="0" xfId="1" applyNumberFormat="1" applyFont="1" applyAlignment="1">
      <alignment horizontal="right"/>
    </xf>
    <xf numFmtId="17" fontId="0" fillId="0" borderId="0" xfId="2" applyNumberFormat="1" applyFont="1" applyAlignment="1">
      <alignment horizontal="left"/>
    </xf>
    <xf numFmtId="164" fontId="1" fillId="0" borderId="0" xfId="1" applyNumberFormat="1" applyFont="1"/>
    <xf numFmtId="164" fontId="0" fillId="0" borderId="0" xfId="0" applyNumberFormat="1" applyFont="1"/>
    <xf numFmtId="0" fontId="0" fillId="0" borderId="2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E1E2E"/>
      <color rgb="FFEF3F35"/>
      <color rgb="FFF1592A"/>
      <color rgb="FFF7941D"/>
      <color rgb="FFFCB03F"/>
      <color rgb="FF22AAE2"/>
      <color rgb="FF0E76BB"/>
      <color rgb="FF293991"/>
      <color rgb="FF272361"/>
      <color rgb="FF3031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08928034867"/>
          <c:y val="6.9416187841384702E-2"/>
          <c:w val="0.79203700794315957"/>
          <c:h val="0.83603918879509431"/>
        </c:manualLayout>
      </c:layout>
      <c:pieChart>
        <c:varyColors val="1"/>
        <c:ser>
          <c:idx val="0"/>
          <c:order val="0"/>
          <c:spPr>
            <a:solidFill>
              <a:srgbClr val="EE1C25"/>
            </a:solidFill>
          </c:spPr>
          <c:dPt>
            <c:idx val="1"/>
            <c:bubble3D val="0"/>
            <c:spPr>
              <a:solidFill>
                <a:srgbClr val="303192"/>
              </a:solidFill>
            </c:spPr>
            <c:extLst>
              <c:ext xmlns:c16="http://schemas.microsoft.com/office/drawing/2014/chart" uri="{C3380CC4-5D6E-409C-BE32-E72D297353CC}">
                <c16:uniqueId val="{00000001-F53B-4EB6-9F22-EEFCD6C69EB1}"/>
              </c:ext>
            </c:extLst>
          </c:dPt>
          <c:dPt>
            <c:idx val="2"/>
            <c:bubble3D val="0"/>
            <c:spPr>
              <a:solidFill>
                <a:srgbClr val="272361"/>
              </a:solidFill>
            </c:spPr>
            <c:extLst>
              <c:ext xmlns:c16="http://schemas.microsoft.com/office/drawing/2014/chart" uri="{C3380CC4-5D6E-409C-BE32-E72D297353CC}">
                <c16:uniqueId val="{00000003-F53B-4EB6-9F22-EEFCD6C69EB1}"/>
              </c:ext>
            </c:extLst>
          </c:dPt>
          <c:dPt>
            <c:idx val="3"/>
            <c:bubble3D val="0"/>
            <c:spPr>
              <a:solidFill>
                <a:srgbClr val="293991"/>
              </a:solidFill>
            </c:spPr>
            <c:extLst>
              <c:ext xmlns:c16="http://schemas.microsoft.com/office/drawing/2014/chart" uri="{C3380CC4-5D6E-409C-BE32-E72D297353CC}">
                <c16:uniqueId val="{00000005-F53B-4EB6-9F22-EEFCD6C69EB1}"/>
              </c:ext>
            </c:extLst>
          </c:dPt>
          <c:dPt>
            <c:idx val="4"/>
            <c:bubble3D val="0"/>
            <c:spPr>
              <a:solidFill>
                <a:srgbClr val="0E76BB"/>
              </a:solidFill>
            </c:spPr>
            <c:extLst>
              <c:ext xmlns:c16="http://schemas.microsoft.com/office/drawing/2014/chart" uri="{C3380CC4-5D6E-409C-BE32-E72D297353CC}">
                <c16:uniqueId val="{00000007-F53B-4EB6-9F22-EEFCD6C69EB1}"/>
              </c:ext>
            </c:extLst>
          </c:dPt>
          <c:dPt>
            <c:idx val="5"/>
            <c:bubble3D val="0"/>
            <c:spPr>
              <a:solidFill>
                <a:srgbClr val="22AAE2"/>
              </a:solidFill>
            </c:spPr>
            <c:extLst>
              <c:ext xmlns:c16="http://schemas.microsoft.com/office/drawing/2014/chart" uri="{C3380CC4-5D6E-409C-BE32-E72D297353CC}">
                <c16:uniqueId val="{00000009-F53B-4EB6-9F22-EEFCD6C69EB1}"/>
              </c:ext>
            </c:extLst>
          </c:dPt>
          <c:dPt>
            <c:idx val="6"/>
            <c:bubble3D val="0"/>
            <c:spPr>
              <a:solidFill>
                <a:srgbClr val="FCB03F"/>
              </a:solidFill>
            </c:spPr>
            <c:extLst>
              <c:ext xmlns:c16="http://schemas.microsoft.com/office/drawing/2014/chart" uri="{C3380CC4-5D6E-409C-BE32-E72D297353CC}">
                <c16:uniqueId val="{0000000B-F53B-4EB6-9F22-EEFCD6C69EB1}"/>
              </c:ext>
            </c:extLst>
          </c:dPt>
          <c:dPt>
            <c:idx val="7"/>
            <c:bubble3D val="0"/>
            <c:spPr>
              <a:solidFill>
                <a:srgbClr val="F7941D"/>
              </a:solidFill>
            </c:spPr>
            <c:extLst>
              <c:ext xmlns:c16="http://schemas.microsoft.com/office/drawing/2014/chart" uri="{C3380CC4-5D6E-409C-BE32-E72D297353CC}">
                <c16:uniqueId val="{0000000D-F53B-4EB6-9F22-EEFCD6C69EB1}"/>
              </c:ext>
            </c:extLst>
          </c:dPt>
          <c:dPt>
            <c:idx val="8"/>
            <c:bubble3D val="0"/>
            <c:spPr>
              <a:solidFill>
                <a:srgbClr val="F1592A"/>
              </a:solidFill>
            </c:spPr>
            <c:extLst>
              <c:ext xmlns:c16="http://schemas.microsoft.com/office/drawing/2014/chart" uri="{C3380CC4-5D6E-409C-BE32-E72D297353CC}">
                <c16:uniqueId val="{0000000F-F53B-4EB6-9F22-EEFCD6C69EB1}"/>
              </c:ext>
            </c:extLst>
          </c:dPt>
          <c:dPt>
            <c:idx val="9"/>
            <c:bubble3D val="0"/>
            <c:spPr>
              <a:solidFill>
                <a:srgbClr val="EF3F35"/>
              </a:solidFill>
            </c:spPr>
            <c:extLst>
              <c:ext xmlns:c16="http://schemas.microsoft.com/office/drawing/2014/chart" uri="{C3380CC4-5D6E-409C-BE32-E72D297353CC}">
                <c16:uniqueId val="{00000011-F53B-4EB6-9F22-EEFCD6C69EB1}"/>
              </c:ext>
            </c:extLst>
          </c:dPt>
          <c:dPt>
            <c:idx val="10"/>
            <c:bubble3D val="0"/>
            <c:spPr>
              <a:solidFill>
                <a:srgbClr val="BE1E2E"/>
              </a:solidFill>
            </c:spPr>
            <c:extLst>
              <c:ext xmlns:c16="http://schemas.microsoft.com/office/drawing/2014/chart" uri="{C3380CC4-5D6E-409C-BE32-E72D297353CC}">
                <c16:uniqueId val="{00000013-F53B-4EB6-9F22-EEFCD6C69EB1}"/>
              </c:ext>
            </c:extLst>
          </c:dPt>
          <c:dLbls>
            <c:dLbl>
              <c:idx val="0"/>
              <c:numFmt formatCode="0.00%" sourceLinked="0"/>
              <c:spPr/>
              <c:txPr>
                <a:bodyPr rot="0" vert="horz"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F53B-4EB6-9F22-EEFCD6C69EB1}"/>
                </c:ext>
              </c:extLst>
            </c:dLbl>
            <c:dLbl>
              <c:idx val="1"/>
              <c:numFmt formatCode="0.00%" sourceLinked="0"/>
              <c:spPr/>
              <c:txPr>
                <a:bodyPr rot="0" vert="horz"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53B-4EB6-9F22-EEFCD6C69EB1}"/>
                </c:ext>
              </c:extLst>
            </c:dLbl>
            <c:dLbl>
              <c:idx val="2"/>
              <c:numFmt formatCode="0.00%" sourceLinked="0"/>
              <c:spPr/>
              <c:txPr>
                <a:bodyPr rot="0" vert="horz"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53B-4EB6-9F22-EEFCD6C69EB1}"/>
                </c:ext>
              </c:extLst>
            </c:dLbl>
            <c:dLbl>
              <c:idx val="3"/>
              <c:numFmt formatCode="0.00%" sourceLinked="0"/>
              <c:spPr/>
              <c:txPr>
                <a:bodyPr rot="0" vert="horz"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53B-4EB6-9F22-EEFCD6C69E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'PAMCo TBR'!$A$28:$A$38</c:f>
              <c:strCache>
                <c:ptCount val="11"/>
                <c:pt idx="0">
                  <c:v>The Sun</c:v>
                </c:pt>
                <c:pt idx="1">
                  <c:v>Daily Mail</c:v>
                </c:pt>
                <c:pt idx="2">
                  <c:v>Daily Mirror</c:v>
                </c:pt>
                <c:pt idx="3">
                  <c:v>Guardian</c:v>
                </c:pt>
                <c:pt idx="4">
                  <c:v>Metro</c:v>
                </c:pt>
                <c:pt idx="5">
                  <c:v>Daily Express</c:v>
                </c:pt>
                <c:pt idx="6">
                  <c:v>The Times</c:v>
                </c:pt>
                <c:pt idx="7">
                  <c:v>Evening Standard</c:v>
                </c:pt>
                <c:pt idx="8">
                  <c:v>Daily Telegraph</c:v>
                </c:pt>
                <c:pt idx="9">
                  <c:v>Daily Star</c:v>
                </c:pt>
                <c:pt idx="10">
                  <c:v>i</c:v>
                </c:pt>
              </c:strCache>
            </c:strRef>
          </c:cat>
          <c:val>
            <c:numRef>
              <c:f>'PAMCo TBR'!$C$28:$C$38</c:f>
              <c:numCache>
                <c:formatCode>#,##0</c:formatCode>
                <c:ptCount val="11"/>
                <c:pt idx="0">
                  <c:v>10222000</c:v>
                </c:pt>
                <c:pt idx="1">
                  <c:v>8215000</c:v>
                </c:pt>
                <c:pt idx="2">
                  <c:v>6356000</c:v>
                </c:pt>
                <c:pt idx="3">
                  <c:v>5487000</c:v>
                </c:pt>
                <c:pt idx="4">
                  <c:v>4892000</c:v>
                </c:pt>
                <c:pt idx="5">
                  <c:v>3928000</c:v>
                </c:pt>
                <c:pt idx="6">
                  <c:v>2616000</c:v>
                </c:pt>
                <c:pt idx="7">
                  <c:v>2588000</c:v>
                </c:pt>
                <c:pt idx="8">
                  <c:v>2451000</c:v>
                </c:pt>
                <c:pt idx="9">
                  <c:v>1343000</c:v>
                </c:pt>
                <c:pt idx="10">
                  <c:v>979000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53B-4EB6-9F22-EEFCD6C69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733424</xdr:colOff>
      <xdr:row>22</xdr:row>
      <xdr:rowOff>47625</xdr:rowOff>
    </xdr:from>
    <xdr:to>
      <xdr:col>17</xdr:col>
      <xdr:colOff>38100</xdr:colOff>
      <xdr:row>55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3.eu-west-2.amazonaws.com/document-api-images-live.ch.gov.uk/docs/YM8CqGBmN7kt00hzHL35uUGr5abdt8xnVFWZ9rS-KD8/application-pdf?X-Amz-Algorithm=AWS4-HMAC-SHA256&amp;X-Amz-Credential=ASIAWRGBDBV3PHOS6ZFW%2F20210215%2Feu-west-2%2Fs3%2Faws4_request&amp;X-Amz-" TargetMode="External"/><Relationship Id="rId3" Type="http://schemas.openxmlformats.org/officeDocument/2006/relationships/hyperlink" Target="https://www.reachplc.com/static-files/4af444f5-7bd1-4bd8-a533-0fb65867b208" TargetMode="External"/><Relationship Id="rId7" Type="http://schemas.openxmlformats.org/officeDocument/2006/relationships/hyperlink" Target="https://s3.eu-west-2.amazonaws.com/document-api-images-live.ch.gov.uk/docs/BcUqwfS7DLkAJfdaJ_ZilQKPLoVFfv7dFuQbMwszMpQ/application-pdf?X-Amz-Algorithm=AWS4-HMAC-SHA256&amp;X-Amz-Credential=ASIAWRGBDBV3PHOS6ZFW%2F20210215%2Feu-west-2%2Fs3%2Faws4_request&amp;X-Amz-" TargetMode="External"/><Relationship Id="rId2" Type="http://schemas.openxmlformats.org/officeDocument/2006/relationships/hyperlink" Target="https://s3.eu-west-2.amazonaws.com/document-api-images-live.ch.gov.uk/docs/UIwBxOa1S6vxtQnYkwcat2GAx_xPIc7rxgLDG-45J4k/application-pdf?X-Amz-Algorithm=AWS4-HMAC-SHA256&amp;X-Amz-Credential=ASIAWRGBDBV3JOU2AG4D%2F20210215%2Feu-west-2%2Fs3%2Faws4_request&amp;X-Amz-" TargetMode="External"/><Relationship Id="rId1" Type="http://schemas.openxmlformats.org/officeDocument/2006/relationships/hyperlink" Target="https://s3.eu-west-2.amazonaws.com/document-api-images-live.ch.gov.uk/docs/Ks3-PmvhjuUa2tL93WcqeE2bdrEQTippSEjWhlIfIMY/application-pdf?X-Amz-Algorithm=AWS4-HMAC-SHA256&amp;X-Amz-Credential=ASIAWRGBDBV3JOU2AG4D%2F20210215%2Feu-west-2%2Fs3%2Faws4_request&amp;X-Amz-" TargetMode="External"/><Relationship Id="rId6" Type="http://schemas.openxmlformats.org/officeDocument/2006/relationships/hyperlink" Target="https://s3.eu-west-2.amazonaws.com/document-api-images-live.ch.gov.uk/docs/gD7RqdBLaQWq_gG41LmJFVgc0lZYxnPvH-ZHNfvi6Iw/application-pdf?X-Amz-Algorithm=AWS4-HMAC-SHA256&amp;X-Amz-Credential=ASIAWRGBDBV3PHOS6ZFW%2F20210215%2Feu-west-2%2Fs3%2Faws4_request&amp;X-Amz-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dmgt.com/~/media/Files/D/DMGT/annual-report-2020/dmgt-ar20-interactive.pdf" TargetMode="External"/><Relationship Id="rId10" Type="http://schemas.openxmlformats.org/officeDocument/2006/relationships/hyperlink" Target="https://www.reachplc.com/static-files/f047b671-eb55-4f31-8699-efe157702ad6" TargetMode="External"/><Relationship Id="rId4" Type="http://schemas.openxmlformats.org/officeDocument/2006/relationships/hyperlink" Target="https://www.dmgt.com/~/media/Files/D/DMGT/Annual%20Report%202019/DMGT_AR19_Interactive.pdf" TargetMode="External"/><Relationship Id="rId9" Type="http://schemas.openxmlformats.org/officeDocument/2006/relationships/hyperlink" Target="https://s3.eu-west-2.amazonaws.com/document-api-images-live.ch.gov.uk/docs/e7CTPYaHm1q0EzxYDPi6bVadE-2Ho0H0P3j5WFExMZg/application-pdf?X-Amz-Algorithm=AWS4-HMAC-SHA256&amp;X-Amz-Credential=ASIAWRGBDBV3PHOS6ZFW%2F20210215%2Feu-west-2%2Fs3%2Faws4_request&amp;X-Amz-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essgazette.co.uk/national-newspaper-online-abcs-mail-online-audience-down-nearly-a-fifth-in-september/" TargetMode="External"/><Relationship Id="rId13" Type="http://schemas.openxmlformats.org/officeDocument/2006/relationships/hyperlink" Target="https://www.pressgazette.co.uk/national-newsbrand-abcs-full-figures-for-february-2019/" TargetMode="External"/><Relationship Id="rId18" Type="http://schemas.openxmlformats.org/officeDocument/2006/relationships/hyperlink" Target="https://www.pressgazette.co.uk/national-newspaper-abcs-guardian-sees-smallest-circulation-decline-for-july-2019/" TargetMode="External"/><Relationship Id="rId26" Type="http://schemas.openxmlformats.org/officeDocument/2006/relationships/hyperlink" Target="https://www.pressgazette.co.uk/national-newspaper-abcs-print-circulations-held-during-coronavirus-outbreak-before-uk-lockdown/" TargetMode="External"/><Relationship Id="rId39" Type="http://schemas.openxmlformats.org/officeDocument/2006/relationships/hyperlink" Target="https://www.pressgazette.co.uk/print-abc-metro-overtakes-sun-in-uk-weekday-distribution-but-murdoch-title-still-britains-best-selling-paper/" TargetMode="External"/><Relationship Id="rId3" Type="http://schemas.openxmlformats.org/officeDocument/2006/relationships/hyperlink" Target="https://www.pressgazette.co.uk/national-newspaper-abcs-sun-regains-top-spot-as-city-am-times-and-observer-fare-best-amid-industry-wide-circulation-decline/" TargetMode="External"/><Relationship Id="rId21" Type="http://schemas.openxmlformats.org/officeDocument/2006/relationships/hyperlink" Target="https://www.pressgazette.co.uk/national-newspaper-abcs-guardian-and-observer-see-smallest-circulation-drop-among-paid-for-titles/" TargetMode="External"/><Relationship Id="rId34" Type="http://schemas.openxmlformats.org/officeDocument/2006/relationships/hyperlink" Target="https://www.pressgazette.co.uk/national-newspaper-abcs-industry-wide-circulation-decline-continues-as-metro-and-sun-top-the-table/" TargetMode="External"/><Relationship Id="rId42" Type="http://schemas.openxmlformats.org/officeDocument/2006/relationships/hyperlink" Target="https://www.pressgazette.co.uk/abc-national-press-circulation-figures-mirror-titles-were-the-biggest-fallers-in-august/" TargetMode="External"/><Relationship Id="rId47" Type="http://schemas.openxmlformats.org/officeDocument/2006/relationships/hyperlink" Target="https://newscorp.com/wp-content/uploads/2020/10/news-corp-2020-annual-report.pdf" TargetMode="External"/><Relationship Id="rId7" Type="http://schemas.openxmlformats.org/officeDocument/2006/relationships/hyperlink" Target="https://www.pressgazette.co.uk/national-abcs-free-evening-standard-only-uk-paper-to-see-circulation-growth-in-august/" TargetMode="External"/><Relationship Id="rId12" Type="http://schemas.openxmlformats.org/officeDocument/2006/relationships/hyperlink" Target="https://www.pressgazette.co.uk/national-newspaper-abcs-mail-titles-see-year-on-year-circulation-lift-as-bulk-sales-distortion-ends/" TargetMode="External"/><Relationship Id="rId17" Type="http://schemas.openxmlformats.org/officeDocument/2006/relationships/hyperlink" Target="https://www.pressgazette.co.uk/national-newsbrand-abcs-tabloids-worst-hit-as-circulations-fall-year-on-year/" TargetMode="External"/><Relationship Id="rId25" Type="http://schemas.openxmlformats.org/officeDocument/2006/relationships/hyperlink" Target="https://www.pressgazette.co.uk/national-newspaper-abcs-daily-mail-closes-circulation-gap-on-sun-to-5500-copies/" TargetMode="External"/><Relationship Id="rId33" Type="http://schemas.openxmlformats.org/officeDocument/2006/relationships/hyperlink" Target="https://www.pressgazette.co.uk/most-popular-newspapers-uk-abc-monthly-circulation-figures/" TargetMode="External"/><Relationship Id="rId38" Type="http://schemas.openxmlformats.org/officeDocument/2006/relationships/hyperlink" Target="https://www.pressgazette.co.uk/print-abcs-bulks-boost-times-as-trinity-mirror-nationals-and-scottish-dailies-record-double-digital-circulation-falls/" TargetMode="External"/><Relationship Id="rId46" Type="http://schemas.openxmlformats.org/officeDocument/2006/relationships/hyperlink" Target="https://www.pressgazette.co.uk/times-overtakes-telegraph-headline-print-circulation-for-first-time-abc-figures-show/" TargetMode="External"/><Relationship Id="rId2" Type="http://schemas.openxmlformats.org/officeDocument/2006/relationships/hyperlink" Target="https://www.pressgazette.co.uk/national-newspaper-abcs-metro-climbs-above-the-suns-total-circulation-as-mirror-and-telegraph-titles-post-double-digit-drops/" TargetMode="External"/><Relationship Id="rId16" Type="http://schemas.openxmlformats.org/officeDocument/2006/relationships/hyperlink" Target="https://www.pressgazette.co.uk/national-newsbrand-abcs-sunday-newspapers-hit-by-biggest-circulation-drops/" TargetMode="External"/><Relationship Id="rId20" Type="http://schemas.openxmlformats.org/officeDocument/2006/relationships/hyperlink" Target="https://www.pressgazette.co.uk/national-newspaper-abcs-daily-mail-closes-on-suns-position-as-top-selling-title/" TargetMode="External"/><Relationship Id="rId29" Type="http://schemas.openxmlformats.org/officeDocument/2006/relationships/hyperlink" Target="https://www.pressgazette.co.uk/june-uk-national-press-abcs-daily-star-sees-biggest-recovery-from-covid-19-lockdown-sales-slump/" TargetMode="External"/><Relationship Id="rId41" Type="http://schemas.openxmlformats.org/officeDocument/2006/relationships/hyperlink" Target="https://www.pressgazette.co.uk/print-abcs-metro-only-newspaper-to-grow-distribution-as-all-paid-for-nationals-lost-sales-in-july/" TargetMode="External"/><Relationship Id="rId1" Type="http://schemas.openxmlformats.org/officeDocument/2006/relationships/hyperlink" Target="https://www.pressgazette.co.uk/national-newspaper-print-abcs-daily-star-overtakes-daily-telegraph-for-first-time-in-over-a-year/" TargetMode="External"/><Relationship Id="rId6" Type="http://schemas.openxmlformats.org/officeDocument/2006/relationships/hyperlink" Target="https://www.pressgazette.co.uk/national-newspaper-abcs-double-digit-drop-for-mail-titles-as-metro-only-uk-paper-to-see-circulation-growth-in-july/" TargetMode="External"/><Relationship Id="rId11" Type="http://schemas.openxmlformats.org/officeDocument/2006/relationships/hyperlink" Target="https://www.pressgazette.co.uk/national-newspaper-abcs-telegraph-y-o-y-circulation-decline-slows-as-bulk-sales-distortion-ends/" TargetMode="External"/><Relationship Id="rId24" Type="http://schemas.openxmlformats.org/officeDocument/2006/relationships/hyperlink" Target="https://www.pressgazette.co.uk/national-newspaper-abc-daily-star-sunday-print-drop-first-2020-circulation-figures/" TargetMode="External"/><Relationship Id="rId32" Type="http://schemas.openxmlformats.org/officeDocument/2006/relationships/hyperlink" Target="https://www.pressgazette.co.uk/september-national-press-abcs-daily-mail-print-sale-back-over-1m-for-first-time-in-six-months/" TargetMode="External"/><Relationship Id="rId37" Type="http://schemas.openxmlformats.org/officeDocument/2006/relationships/hyperlink" Target="https://www.pressgazette.co.uk/abcs-times-records-biggest-print-growth-amid-declining-national-press-circulation-figures/" TargetMode="External"/><Relationship Id="rId40" Type="http://schemas.openxmlformats.org/officeDocument/2006/relationships/hyperlink" Target="https://www.pressgazette.co.uk/the-sun-mirror-and-daily-star-all-lose-sales-by-more-than-10-per-cent-year-on-year-in-june/" TargetMode="External"/><Relationship Id="rId45" Type="http://schemas.openxmlformats.org/officeDocument/2006/relationships/hyperlink" Target="https://www.pressgazette.co.uk/abc-increased-bulks-help-telegraph-become-only-uk-newspaper-to-increase-circulation-in-november/" TargetMode="External"/><Relationship Id="rId5" Type="http://schemas.openxmlformats.org/officeDocument/2006/relationships/hyperlink" Target="https://www.pressgazette.co.uk/national-newspaper-abcs-free-metro-tops-circulation-figures-again-but-sun-still-uks-best-selling-newspaper-web-figures/" TargetMode="External"/><Relationship Id="rId15" Type="http://schemas.openxmlformats.org/officeDocument/2006/relationships/hyperlink" Target="https://www.pressgazette.co.uk/national-newsbrand-abcs-bulk-sales-help-times-climb-above-sunday-mirror-in-circulation-game/" TargetMode="External"/><Relationship Id="rId23" Type="http://schemas.openxmlformats.org/officeDocument/2006/relationships/hyperlink" Target="https://www.pressgazette.co.uk/national-newspaper-abcs-full-figures-december-2019-observer/" TargetMode="External"/><Relationship Id="rId28" Type="http://schemas.openxmlformats.org/officeDocument/2006/relationships/hyperlink" Target="https://www.pressgazette.co.uk/abcs-national-newspapers-show-signs-of-recovery-from-covid-19-circulation-slump/" TargetMode="External"/><Relationship Id="rId36" Type="http://schemas.openxmlformats.org/officeDocument/2006/relationships/hyperlink" Target="https://www.pressgazette.co.uk/metro-circulation-overtakes-daily-mail-and-is-within-30000-of-the-sun-on-weekdays/" TargetMode="External"/><Relationship Id="rId10" Type="http://schemas.openxmlformats.org/officeDocument/2006/relationships/hyperlink" Target="https://www.pressgazette.co.uk/national-newspaper-online-abcs-web-figures-in-double-digit-drop-as-print-circulation-falls-across-the-board/" TargetMode="External"/><Relationship Id="rId19" Type="http://schemas.openxmlformats.org/officeDocument/2006/relationships/hyperlink" Target="https://www.pressgazette.co.uk/national-newspaper-abcs-guardian-sees-smallest-circulation-decline-in-august-as-daily-star-sunday-worst-hit/" TargetMode="External"/><Relationship Id="rId31" Type="http://schemas.openxmlformats.org/officeDocument/2006/relationships/hyperlink" Target="https://www.pressgazette.co.uk/august-national-press-abcs-ft-takes-hardest-hit-since-last-year-as-observer-and-mos-fare-best/" TargetMode="External"/><Relationship Id="rId44" Type="http://schemas.openxmlformats.org/officeDocument/2006/relationships/hyperlink" Target="https://www.pressgazette.co.uk/print-abcs-mirror-national-titles-hit-hardest-amid-industry-wide-circulation-drop/" TargetMode="External"/><Relationship Id="rId4" Type="http://schemas.openxmlformats.org/officeDocument/2006/relationships/hyperlink" Target="https://www.pressgazette.co.uk/national-newspaper-abcs-daily-telegraph-decision-to-stop-selling-bulks-sees-circulation-fall-by-nearly-a-fifth-year-on-year/" TargetMode="External"/><Relationship Id="rId9" Type="http://schemas.openxmlformats.org/officeDocument/2006/relationships/hyperlink" Target="https://www.pressgazette.co.uk/national-newspaper-online-abcs-metro-sees-lowest-circulation-drop-as-industry-wide-decline-continues/" TargetMode="External"/><Relationship Id="rId14" Type="http://schemas.openxmlformats.org/officeDocument/2006/relationships/hyperlink" Target="https://www.pressgazette.co.uk/national-newsbrand-abcs-full-circulation-figures-for-march-2019/" TargetMode="External"/><Relationship Id="rId22" Type="http://schemas.openxmlformats.org/officeDocument/2006/relationships/hyperlink" Target="https://www.pressgazette.co.uk/national-newspaper-abcs-full-figures-for-november-2019/" TargetMode="External"/><Relationship Id="rId27" Type="http://schemas.openxmlformats.org/officeDocument/2006/relationships/hyperlink" Target="https://www.pressgazette.co.uk/national-newsbrand-abc-sales-slump-during-uk-lockdown/" TargetMode="External"/><Relationship Id="rId30" Type="http://schemas.openxmlformats.org/officeDocument/2006/relationships/hyperlink" Target="https://www.pressgazette.co.uk/july-national-press-abcs-free-dailies-standard-and-metro-see-slow-circulation-recovery-as-lockdown-eases/" TargetMode="External"/><Relationship Id="rId35" Type="http://schemas.openxmlformats.org/officeDocument/2006/relationships/hyperlink" Target="https://www.pressgazette.co.uk/national-newspaper-print-abcs-for-jan-2017-observer-up-year-on-year-the-sun-is-fastest-riser-month-on-month/" TargetMode="External"/><Relationship Id="rId43" Type="http://schemas.openxmlformats.org/officeDocument/2006/relationships/hyperlink" Target="https://www.pressgazette.co.uk/national-newspaper-abcs-bulks-helped-times-and-daily-telegraph-boost-print-circulations-in-september/" TargetMode="External"/><Relationship Id="rId48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ressgazette.co.uk/national-newsbrand-abcs-full-figures-for-february-2019/" TargetMode="External"/><Relationship Id="rId18" Type="http://schemas.openxmlformats.org/officeDocument/2006/relationships/hyperlink" Target="https://www.pressgazette.co.uk/national-newspaper-abcs-guardian-sees-smallest-circulation-decline-for-july-2019/" TargetMode="External"/><Relationship Id="rId26" Type="http://schemas.openxmlformats.org/officeDocument/2006/relationships/hyperlink" Target="https://www.pressgazette.co.uk/national-newspaper-abcs-print-circulations-held-during-coronavirus-outbreak-before-uk-lockdown/" TargetMode="External"/><Relationship Id="rId39" Type="http://schemas.openxmlformats.org/officeDocument/2006/relationships/hyperlink" Target="https://www.pressgazette.co.uk/print-abc-metro-overtakes-sun-in-uk-weekday-distribution-but-murdoch-title-still-britains-best-selling-paper/" TargetMode="External"/><Relationship Id="rId3" Type="http://schemas.openxmlformats.org/officeDocument/2006/relationships/hyperlink" Target="https://www.pressgazette.co.uk/national-newspaper-abcs-sun-regains-top-spot-as-city-am-times-and-observer-fare-best-amid-industry-wide-circulation-decline/" TargetMode="External"/><Relationship Id="rId21" Type="http://schemas.openxmlformats.org/officeDocument/2006/relationships/hyperlink" Target="https://www.pressgazette.co.uk/national-newspaper-abcs-guardian-and-observer-see-smallest-circulation-drop-among-paid-for-titles/" TargetMode="External"/><Relationship Id="rId34" Type="http://schemas.openxmlformats.org/officeDocument/2006/relationships/hyperlink" Target="https://www.pressgazette.co.uk/national-newspaper-abcs-industry-wide-circulation-decline-continues-as-metro-and-sun-top-the-table/" TargetMode="External"/><Relationship Id="rId42" Type="http://schemas.openxmlformats.org/officeDocument/2006/relationships/hyperlink" Target="https://www.pressgazette.co.uk/abc-national-press-circulation-figures-mirror-titles-were-the-biggest-fallers-in-august/" TargetMode="External"/><Relationship Id="rId47" Type="http://schemas.openxmlformats.org/officeDocument/2006/relationships/printerSettings" Target="../printerSettings/printerSettings3.bin"/><Relationship Id="rId7" Type="http://schemas.openxmlformats.org/officeDocument/2006/relationships/hyperlink" Target="https://www.pressgazette.co.uk/national-abcs-free-evening-standard-only-uk-paper-to-see-circulation-growth-in-august/" TargetMode="External"/><Relationship Id="rId12" Type="http://schemas.openxmlformats.org/officeDocument/2006/relationships/hyperlink" Target="https://www.pressgazette.co.uk/national-newspaper-abcs-mail-titles-see-year-on-year-circulation-lift-as-bulk-sales-distortion-ends/" TargetMode="External"/><Relationship Id="rId17" Type="http://schemas.openxmlformats.org/officeDocument/2006/relationships/hyperlink" Target="https://www.pressgazette.co.uk/national-newsbrand-abcs-tabloids-worst-hit-as-circulations-fall-year-on-year/" TargetMode="External"/><Relationship Id="rId25" Type="http://schemas.openxmlformats.org/officeDocument/2006/relationships/hyperlink" Target="https://www.pressgazette.co.uk/national-newspaper-abcs-daily-mail-closes-circulation-gap-on-sun-to-5500-copies/" TargetMode="External"/><Relationship Id="rId33" Type="http://schemas.openxmlformats.org/officeDocument/2006/relationships/hyperlink" Target="https://www.pressgazette.co.uk/most-popular-newspapers-uk-abc-monthly-circulation-figures/" TargetMode="External"/><Relationship Id="rId38" Type="http://schemas.openxmlformats.org/officeDocument/2006/relationships/hyperlink" Target="https://www.pressgazette.co.uk/print-abcs-bulks-boost-times-as-trinity-mirror-nationals-and-scottish-dailies-record-double-digital-circulation-falls/" TargetMode="External"/><Relationship Id="rId46" Type="http://schemas.openxmlformats.org/officeDocument/2006/relationships/hyperlink" Target="https://www.pressgazette.co.uk/times-overtakes-telegraph-headline-print-circulation-for-first-time-abc-figures-show/" TargetMode="External"/><Relationship Id="rId2" Type="http://schemas.openxmlformats.org/officeDocument/2006/relationships/hyperlink" Target="https://www.pressgazette.co.uk/national-newspaper-abcs-metro-climbs-above-the-suns-total-circulation-as-mirror-and-telegraph-titles-post-double-digit-drops/" TargetMode="External"/><Relationship Id="rId16" Type="http://schemas.openxmlformats.org/officeDocument/2006/relationships/hyperlink" Target="https://www.pressgazette.co.uk/national-newsbrand-abcs-sunday-newspapers-hit-by-biggest-circulation-drops/" TargetMode="External"/><Relationship Id="rId20" Type="http://schemas.openxmlformats.org/officeDocument/2006/relationships/hyperlink" Target="https://www.pressgazette.co.uk/national-newspaper-abcs-daily-mail-closes-on-suns-position-as-top-selling-title/" TargetMode="External"/><Relationship Id="rId29" Type="http://schemas.openxmlformats.org/officeDocument/2006/relationships/hyperlink" Target="https://www.pressgazette.co.uk/june-uk-national-press-abcs-daily-star-sees-biggest-recovery-from-covid-19-lockdown-sales-slump/" TargetMode="External"/><Relationship Id="rId41" Type="http://schemas.openxmlformats.org/officeDocument/2006/relationships/hyperlink" Target="https://www.pressgazette.co.uk/print-abcs-metro-only-newspaper-to-grow-distribution-as-all-paid-for-nationals-lost-sales-in-july/" TargetMode="External"/><Relationship Id="rId1" Type="http://schemas.openxmlformats.org/officeDocument/2006/relationships/hyperlink" Target="https://www.pressgazette.co.uk/national-newspaper-print-abcs-daily-star-overtakes-daily-telegraph-for-first-time-in-over-a-year/" TargetMode="External"/><Relationship Id="rId6" Type="http://schemas.openxmlformats.org/officeDocument/2006/relationships/hyperlink" Target="https://www.pressgazette.co.uk/national-newspaper-abcs-double-digit-drop-for-mail-titles-as-metro-only-uk-paper-to-see-circulation-growth-in-july/" TargetMode="External"/><Relationship Id="rId11" Type="http://schemas.openxmlformats.org/officeDocument/2006/relationships/hyperlink" Target="https://www.pressgazette.co.uk/national-newspaper-abcs-telegraph-y-o-y-circulation-decline-slows-as-bulk-sales-distortion-ends/" TargetMode="External"/><Relationship Id="rId24" Type="http://schemas.openxmlformats.org/officeDocument/2006/relationships/hyperlink" Target="https://www.pressgazette.co.uk/national-newspaper-abc-daily-star-sunday-print-drop-first-2020-circulation-figures/" TargetMode="External"/><Relationship Id="rId32" Type="http://schemas.openxmlformats.org/officeDocument/2006/relationships/hyperlink" Target="https://www.pressgazette.co.uk/september-national-press-abcs-daily-mail-print-sale-back-over-1m-for-first-time-in-six-months/" TargetMode="External"/><Relationship Id="rId37" Type="http://schemas.openxmlformats.org/officeDocument/2006/relationships/hyperlink" Target="https://www.pressgazette.co.uk/abcs-times-records-biggest-print-growth-amid-declining-national-press-circulation-figures/" TargetMode="External"/><Relationship Id="rId40" Type="http://schemas.openxmlformats.org/officeDocument/2006/relationships/hyperlink" Target="https://www.pressgazette.co.uk/the-sun-mirror-and-daily-star-all-lose-sales-by-more-than-10-per-cent-year-on-year-in-june/" TargetMode="External"/><Relationship Id="rId45" Type="http://schemas.openxmlformats.org/officeDocument/2006/relationships/hyperlink" Target="https://www.pressgazette.co.uk/abc-increased-bulks-help-telegraph-become-only-uk-newspaper-to-increase-circulation-in-november/" TargetMode="External"/><Relationship Id="rId5" Type="http://schemas.openxmlformats.org/officeDocument/2006/relationships/hyperlink" Target="https://www.pressgazette.co.uk/national-newspaper-abcs-free-metro-tops-circulation-figures-again-but-sun-still-uks-best-selling-newspaper-web-figures/" TargetMode="External"/><Relationship Id="rId15" Type="http://schemas.openxmlformats.org/officeDocument/2006/relationships/hyperlink" Target="https://www.pressgazette.co.uk/national-newsbrand-abcs-bulk-sales-help-times-climb-above-sunday-mirror-in-circulation-game/" TargetMode="External"/><Relationship Id="rId23" Type="http://schemas.openxmlformats.org/officeDocument/2006/relationships/hyperlink" Target="https://www.pressgazette.co.uk/national-newspaper-abcs-full-figures-december-2019-observer/" TargetMode="External"/><Relationship Id="rId28" Type="http://schemas.openxmlformats.org/officeDocument/2006/relationships/hyperlink" Target="https://www.pressgazette.co.uk/abcs-national-newspapers-show-signs-of-recovery-from-covid-19-circulation-slump/" TargetMode="External"/><Relationship Id="rId36" Type="http://schemas.openxmlformats.org/officeDocument/2006/relationships/hyperlink" Target="https://www.pressgazette.co.uk/metro-circulation-overtakes-daily-mail-and-is-within-30000-of-the-sun-on-weekdays/" TargetMode="External"/><Relationship Id="rId49" Type="http://schemas.openxmlformats.org/officeDocument/2006/relationships/comments" Target="../comments1.xml"/><Relationship Id="rId10" Type="http://schemas.openxmlformats.org/officeDocument/2006/relationships/hyperlink" Target="https://www.pressgazette.co.uk/national-newspaper-online-abcs-web-figures-in-double-digit-drop-as-print-circulation-falls-across-the-board/" TargetMode="External"/><Relationship Id="rId19" Type="http://schemas.openxmlformats.org/officeDocument/2006/relationships/hyperlink" Target="https://www.pressgazette.co.uk/national-newspaper-abcs-guardian-sees-smallest-circulation-decline-in-august-as-daily-star-sunday-worst-hit/" TargetMode="External"/><Relationship Id="rId31" Type="http://schemas.openxmlformats.org/officeDocument/2006/relationships/hyperlink" Target="https://www.pressgazette.co.uk/august-national-press-abcs-ft-takes-hardest-hit-since-last-year-as-observer-and-mos-fare-best/" TargetMode="External"/><Relationship Id="rId44" Type="http://schemas.openxmlformats.org/officeDocument/2006/relationships/hyperlink" Target="https://www.pressgazette.co.uk/print-abcs-mirror-national-titles-hit-hardest-amid-industry-wide-circulation-drop/" TargetMode="External"/><Relationship Id="rId4" Type="http://schemas.openxmlformats.org/officeDocument/2006/relationships/hyperlink" Target="https://www.pressgazette.co.uk/national-newspaper-abcs-daily-telegraph-decision-to-stop-selling-bulks-sees-circulation-fall-by-nearly-a-fifth-year-on-year/" TargetMode="External"/><Relationship Id="rId9" Type="http://schemas.openxmlformats.org/officeDocument/2006/relationships/hyperlink" Target="https://www.pressgazette.co.uk/national-newspaper-online-abcs-metro-sees-lowest-circulation-drop-as-industry-wide-decline-continues/" TargetMode="External"/><Relationship Id="rId14" Type="http://schemas.openxmlformats.org/officeDocument/2006/relationships/hyperlink" Target="https://www.pressgazette.co.uk/national-newsbrand-abcs-full-circulation-figures-for-march-2019/" TargetMode="External"/><Relationship Id="rId22" Type="http://schemas.openxmlformats.org/officeDocument/2006/relationships/hyperlink" Target="https://www.pressgazette.co.uk/national-newspaper-abcs-full-figures-for-november-2019/" TargetMode="External"/><Relationship Id="rId27" Type="http://schemas.openxmlformats.org/officeDocument/2006/relationships/hyperlink" Target="https://www.pressgazette.co.uk/national-newsbrand-abc-sales-slump-during-uk-lockdown/" TargetMode="External"/><Relationship Id="rId30" Type="http://schemas.openxmlformats.org/officeDocument/2006/relationships/hyperlink" Target="https://www.pressgazette.co.uk/july-national-press-abcs-free-dailies-standard-and-metro-see-slow-circulation-recovery-as-lockdown-eases/" TargetMode="External"/><Relationship Id="rId35" Type="http://schemas.openxmlformats.org/officeDocument/2006/relationships/hyperlink" Target="https://www.pressgazette.co.uk/national-newspaper-print-abcs-for-jan-2017-observer-up-year-on-year-the-sun-is-fastest-riser-month-on-month/" TargetMode="External"/><Relationship Id="rId43" Type="http://schemas.openxmlformats.org/officeDocument/2006/relationships/hyperlink" Target="https://www.pressgazette.co.uk/national-newspaper-abcs-bulks-helped-times-and-daily-telegraph-boost-print-circulations-in-september/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www.pressgazette.co.uk/national-newspaper-online-abcs-mail-online-audience-down-nearly-a-fifth-in-septembe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amco.co.uk/wp-content/uploads/2020/11/PAMCo-4-2020-Newsbrand-tables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7"/>
  <sheetViews>
    <sheetView topLeftCell="A55" workbookViewId="0">
      <selection activeCell="B71" sqref="B71"/>
    </sheetView>
  </sheetViews>
  <sheetFormatPr defaultRowHeight="14.4" x14ac:dyDescent="0.3"/>
  <cols>
    <col min="1" max="1" width="2.6640625" customWidth="1"/>
    <col min="2" max="2" width="43.5546875" customWidth="1"/>
    <col min="3" max="10" width="33.6640625" customWidth="1"/>
  </cols>
  <sheetData>
    <row r="2" spans="2:8" x14ac:dyDescent="0.3">
      <c r="B2" s="56" t="s">
        <v>137</v>
      </c>
      <c r="C2" s="15" t="s">
        <v>105</v>
      </c>
      <c r="D2" s="15" t="s">
        <v>106</v>
      </c>
      <c r="E2" s="15" t="s">
        <v>107</v>
      </c>
      <c r="F2" s="15" t="s">
        <v>108</v>
      </c>
      <c r="G2" s="15" t="s">
        <v>12</v>
      </c>
      <c r="H2" s="16" t="s">
        <v>136</v>
      </c>
    </row>
    <row r="3" spans="2:8" x14ac:dyDescent="0.3">
      <c r="B3" s="10" t="s">
        <v>36</v>
      </c>
      <c r="C3" s="7">
        <f>'Monthly ABCs 2017-20'!B56</f>
        <v>1102262.7265928169</v>
      </c>
      <c r="D3" s="7">
        <f>'Monthly ABCs 2017-20'!B55</f>
        <v>1293048.1666666667</v>
      </c>
      <c r="E3" s="4">
        <f t="shared" ref="E3:E14" si="0">(C3/D3)-1</f>
        <v>-0.14754704812402564</v>
      </c>
      <c r="F3" s="4">
        <f t="shared" ref="F3:F13" si="1">C3/$C$14</f>
        <v>0.23148172493397748</v>
      </c>
      <c r="G3" s="7">
        <v>1403779</v>
      </c>
      <c r="H3" s="4">
        <f t="shared" ref="H3:H13" si="2">(C3/G3)-1</f>
        <v>-0.21478898986748141</v>
      </c>
    </row>
    <row r="4" spans="2:8" x14ac:dyDescent="0.3">
      <c r="B4" t="s">
        <v>1</v>
      </c>
      <c r="C4" s="7">
        <f>'Monthly ABCs 2017-20'!C56</f>
        <v>1028878.5833333334</v>
      </c>
      <c r="D4" s="7">
        <f>'Monthly ABCs 2017-20'!C55</f>
        <v>1173485.6666666667</v>
      </c>
      <c r="E4" s="4">
        <f t="shared" si="0"/>
        <v>-0.12322867457264786</v>
      </c>
      <c r="F4" s="4">
        <f t="shared" si="1"/>
        <v>0.21607061862086116</v>
      </c>
      <c r="G4" s="7">
        <v>1222611</v>
      </c>
      <c r="H4" s="4">
        <f t="shared" si="2"/>
        <v>-0.15845793687989607</v>
      </c>
    </row>
    <row r="5" spans="2:8" x14ac:dyDescent="0.3">
      <c r="B5" t="s">
        <v>11</v>
      </c>
      <c r="C5" s="7">
        <f>'Monthly ABCs 2017-20'!D56</f>
        <v>754922.33333333337</v>
      </c>
      <c r="D5" s="7">
        <f>'Monthly ABCs 2017-20'!D55</f>
        <v>1421945.6666666667</v>
      </c>
      <c r="E5" s="4">
        <f t="shared" si="0"/>
        <v>-0.46909199765485643</v>
      </c>
      <c r="F5" s="4">
        <f t="shared" si="1"/>
        <v>0.15853817760068123</v>
      </c>
      <c r="G5" s="7">
        <v>1451399</v>
      </c>
      <c r="H5" s="4">
        <f t="shared" si="2"/>
        <v>-0.47986574792091397</v>
      </c>
    </row>
    <row r="6" spans="2:8" x14ac:dyDescent="0.3">
      <c r="B6" t="s">
        <v>2</v>
      </c>
      <c r="C6" s="7">
        <f>'Monthly ABCs 2017-20'!E56</f>
        <v>397378.75</v>
      </c>
      <c r="D6" s="7">
        <f>'Monthly ABCs 2017-20'!E55</f>
        <v>482683</v>
      </c>
      <c r="E6" s="4">
        <f t="shared" si="0"/>
        <v>-0.17672934410368712</v>
      </c>
      <c r="F6" s="4">
        <f t="shared" si="1"/>
        <v>8.3451899699487894E-2</v>
      </c>
      <c r="G6" s="7">
        <v>519224</v>
      </c>
      <c r="H6" s="4">
        <f t="shared" si="2"/>
        <v>-0.23466798530114175</v>
      </c>
    </row>
    <row r="7" spans="2:8" x14ac:dyDescent="0.3">
      <c r="B7" s="10" t="s">
        <v>37</v>
      </c>
      <c r="C7" s="7">
        <f>'Monthly ABCs 2017-20'!F56</f>
        <v>323816.53276507778</v>
      </c>
      <c r="D7" s="7">
        <f>'Monthly ABCs 2017-20'!F55</f>
        <v>388211.83333333331</v>
      </c>
      <c r="E7" s="4">
        <f t="shared" si="0"/>
        <v>-0.16587670709399349</v>
      </c>
      <c r="F7" s="4">
        <f t="shared" si="1"/>
        <v>6.8003396792976997E-2</v>
      </c>
      <c r="G7" s="7">
        <v>415577</v>
      </c>
      <c r="H7" s="4">
        <f t="shared" si="2"/>
        <v>-0.22080256422978706</v>
      </c>
    </row>
    <row r="8" spans="2:8" x14ac:dyDescent="0.3">
      <c r="B8" s="10" t="s">
        <v>94</v>
      </c>
      <c r="C8" s="7">
        <f>'Monthly ABCs 2017-20'!G56</f>
        <v>264519.96149920457</v>
      </c>
      <c r="D8" s="7">
        <f>'Monthly ABCs 2017-20'!G55</f>
        <v>327552.83333333331</v>
      </c>
      <c r="E8" s="4">
        <f t="shared" si="0"/>
        <v>-0.19243573988561258</v>
      </c>
      <c r="F8" s="4">
        <f t="shared" si="1"/>
        <v>5.5550764341435015E-2</v>
      </c>
      <c r="G8" s="7">
        <v>322798</v>
      </c>
      <c r="H8" s="4">
        <f t="shared" si="2"/>
        <v>-0.18054027131765205</v>
      </c>
    </row>
    <row r="9" spans="2:8" x14ac:dyDescent="0.3">
      <c r="B9" t="s">
        <v>6</v>
      </c>
      <c r="C9" s="7">
        <f>'Monthly ABCs 2017-20'!H56</f>
        <v>258665.25</v>
      </c>
      <c r="D9" s="7">
        <f>'Monthly ABCs 2017-20'!H55</f>
        <v>307541.83333333331</v>
      </c>
      <c r="E9" s="4">
        <f t="shared" si="0"/>
        <v>-0.15892661757126803</v>
      </c>
      <c r="F9" s="4">
        <f t="shared" si="1"/>
        <v>5.4321240123541989E-2</v>
      </c>
      <c r="G9" s="7">
        <v>359110</v>
      </c>
      <c r="H9" s="4">
        <f t="shared" si="2"/>
        <v>-0.27970468658628278</v>
      </c>
    </row>
    <row r="10" spans="2:8" x14ac:dyDescent="0.3">
      <c r="B10" t="s">
        <v>5</v>
      </c>
      <c r="C10" s="7">
        <f>'Monthly ABCs 2017-20'!I56</f>
        <v>243474.16666666666</v>
      </c>
      <c r="D10" s="7">
        <f>'Monthly ABCs 2017-20'!I55</f>
        <v>307799.25</v>
      </c>
      <c r="E10" s="4">
        <f t="shared" si="0"/>
        <v>-0.20898388587150019</v>
      </c>
      <c r="F10" s="4">
        <f t="shared" si="1"/>
        <v>5.1131022320854008E-2</v>
      </c>
      <c r="G10" s="7">
        <v>340816</v>
      </c>
      <c r="H10" s="4">
        <f t="shared" si="2"/>
        <v>-0.28561403611724023</v>
      </c>
    </row>
    <row r="11" spans="2:8" x14ac:dyDescent="0.3">
      <c r="B11" t="s">
        <v>92</v>
      </c>
      <c r="C11" s="7">
        <f>'Monthly ABCs 2017-20'!J56</f>
        <v>163416.83333333334</v>
      </c>
      <c r="D11" s="7">
        <f>'Monthly ABCs 2017-20'!J55</f>
        <v>227418.58333333334</v>
      </c>
      <c r="E11" s="4">
        <f t="shared" si="0"/>
        <v>-0.28142708947487804</v>
      </c>
      <c r="F11" s="4">
        <f t="shared" si="1"/>
        <v>3.4318506423761372E-2</v>
      </c>
      <c r="G11" s="7">
        <v>238771</v>
      </c>
      <c r="H11" s="4">
        <f t="shared" si="2"/>
        <v>-0.31559178738903237</v>
      </c>
    </row>
    <row r="12" spans="2:8" x14ac:dyDescent="0.3">
      <c r="B12" t="s">
        <v>9</v>
      </c>
      <c r="C12" s="7">
        <f>'Monthly ABCs 2017-20'!K56</f>
        <v>115626.33333333333</v>
      </c>
      <c r="D12" s="7">
        <f>'Monthly ABCs 2017-20'!K55</f>
        <v>132481.91666666666</v>
      </c>
      <c r="E12" s="4">
        <f t="shared" si="0"/>
        <v>-0.12722931368620749</v>
      </c>
      <c r="F12" s="4">
        <f t="shared" si="1"/>
        <v>2.4282217335357986E-2</v>
      </c>
      <c r="G12" s="7">
        <v>136834</v>
      </c>
      <c r="H12" s="4">
        <f t="shared" si="2"/>
        <v>-0.15498828263930509</v>
      </c>
    </row>
    <row r="13" spans="2:8" x14ac:dyDescent="0.3">
      <c r="B13" t="s">
        <v>8</v>
      </c>
      <c r="C13" s="7">
        <f>'Monthly ABCs 2017-20'!L56</f>
        <v>108808.5</v>
      </c>
      <c r="D13" s="7">
        <f>'Monthly ABCs 2017-20'!L55</f>
        <v>169365.66666666666</v>
      </c>
      <c r="E13" s="4">
        <f t="shared" si="0"/>
        <v>-0.35755279011684771</v>
      </c>
      <c r="F13" s="4">
        <f t="shared" si="1"/>
        <v>2.2850431807064996E-2</v>
      </c>
      <c r="G13" s="7">
        <v>177196</v>
      </c>
      <c r="H13" s="4">
        <f t="shared" si="2"/>
        <v>-0.38594268493645456</v>
      </c>
    </row>
    <row r="14" spans="2:8" ht="15" thickBot="1" x14ac:dyDescent="0.35">
      <c r="B14" s="5" t="s">
        <v>10</v>
      </c>
      <c r="C14" s="8">
        <f>SUM(C3:C13)</f>
        <v>4761769.9708570987</v>
      </c>
      <c r="D14" s="8">
        <f>SUM(D3:D13)</f>
        <v>6231534.416666666</v>
      </c>
      <c r="E14" s="6">
        <f t="shared" si="0"/>
        <v>-0.23585915563245252</v>
      </c>
      <c r="F14" s="14">
        <f>SUM(F3:F13)</f>
        <v>1</v>
      </c>
      <c r="G14" s="8">
        <f>SUM(G3:G13)</f>
        <v>6588115</v>
      </c>
      <c r="H14" s="6">
        <f t="shared" ref="H14" si="3">(C14/G14)-1</f>
        <v>-0.27721814648695431</v>
      </c>
    </row>
    <row r="15" spans="2:8" ht="15" thickTop="1" x14ac:dyDescent="0.3"/>
    <row r="17" spans="2:8" x14ac:dyDescent="0.3">
      <c r="B17" s="57" t="s">
        <v>138</v>
      </c>
      <c r="C17" s="15" t="s">
        <v>105</v>
      </c>
      <c r="D17" s="15" t="s">
        <v>106</v>
      </c>
      <c r="E17" s="15" t="s">
        <v>13</v>
      </c>
      <c r="F17" s="15" t="s">
        <v>108</v>
      </c>
      <c r="G17" s="15" t="s">
        <v>93</v>
      </c>
      <c r="H17" s="15" t="s">
        <v>136</v>
      </c>
    </row>
    <row r="18" spans="2:8" x14ac:dyDescent="0.3">
      <c r="B18" t="s">
        <v>38</v>
      </c>
      <c r="C18" s="7">
        <f>'Monthly ABCs 2017-20'!N56</f>
        <v>917018.2109785201</v>
      </c>
      <c r="D18" s="7">
        <f>'Monthly ABCs 2017-20'!N55</f>
        <v>1087529</v>
      </c>
      <c r="E18" s="4">
        <f t="shared" ref="E18:E26" si="4">(C18/D18)-1</f>
        <v>-0.15678734913871717</v>
      </c>
      <c r="F18" s="4">
        <f t="shared" ref="F18:F26" si="5">(C18/$C$27)</f>
        <v>0.25367994578385239</v>
      </c>
      <c r="G18" s="7">
        <v>1187848</v>
      </c>
      <c r="H18" s="4">
        <f t="shared" ref="H18:H26" si="6">(C18/G18)-1</f>
        <v>-0.22800037464513967</v>
      </c>
    </row>
    <row r="19" spans="2:8" x14ac:dyDescent="0.3">
      <c r="B19" t="s">
        <v>14</v>
      </c>
      <c r="C19" s="7">
        <f>'Monthly ABCs 2017-20'!O56</f>
        <v>894206.83333333337</v>
      </c>
      <c r="D19" s="7">
        <f>'Monthly ABCs 2017-20'!O55</f>
        <v>985966.25</v>
      </c>
      <c r="E19" s="4">
        <f t="shared" si="4"/>
        <v>-9.3065474266149195E-2</v>
      </c>
      <c r="F19" s="4">
        <f t="shared" si="5"/>
        <v>0.24736950508048725</v>
      </c>
      <c r="G19" s="7">
        <v>1028736</v>
      </c>
      <c r="H19" s="4">
        <f t="shared" si="6"/>
        <v>-0.13077132195885688</v>
      </c>
    </row>
    <row r="20" spans="2:8" x14ac:dyDescent="0.3">
      <c r="B20" t="s">
        <v>39</v>
      </c>
      <c r="C20" s="7">
        <f>'Monthly ABCs 2017-20'!P56</f>
        <v>600810.83345009433</v>
      </c>
      <c r="D20" s="7">
        <f>'Monthly ABCs 2017-20'!P55</f>
        <v>679420</v>
      </c>
      <c r="E20" s="4">
        <f t="shared" si="4"/>
        <v>-0.1157004011508429</v>
      </c>
      <c r="F20" s="4">
        <f t="shared" si="5"/>
        <v>0.16620570652935615</v>
      </c>
      <c r="G20" s="7">
        <v>727079</v>
      </c>
      <c r="H20" s="4">
        <f t="shared" si="6"/>
        <v>-0.17366498901756988</v>
      </c>
    </row>
    <row r="21" spans="2:8" x14ac:dyDescent="0.3">
      <c r="B21" t="s">
        <v>15</v>
      </c>
      <c r="C21" s="7">
        <f>'Monthly ABCs 2017-20'!Q56</f>
        <v>327251.33333333331</v>
      </c>
      <c r="D21" s="7">
        <f>'Monthly ABCs 2017-20'!Q55</f>
        <v>396697</v>
      </c>
      <c r="E21" s="4">
        <f t="shared" si="4"/>
        <v>-0.17505972232375511</v>
      </c>
      <c r="F21" s="4">
        <f t="shared" si="5"/>
        <v>9.0529391351027347E-2</v>
      </c>
      <c r="G21" s="7">
        <v>434436</v>
      </c>
      <c r="H21" s="4">
        <f t="shared" si="6"/>
        <v>-0.24672141964907768</v>
      </c>
    </row>
    <row r="22" spans="2:8" x14ac:dyDescent="0.3">
      <c r="B22" t="s">
        <v>95</v>
      </c>
      <c r="C22" s="7">
        <f>'Monthly ABCs 2017-20'!R56</f>
        <v>223762.63565045173</v>
      </c>
      <c r="D22" s="7">
        <f>'Monthly ABCs 2017-20'!R55</f>
        <v>257775.75</v>
      </c>
      <c r="E22" s="4">
        <f t="shared" si="4"/>
        <v>-0.13194846431267593</v>
      </c>
      <c r="F22" s="4">
        <f t="shared" si="5"/>
        <v>6.190072628948929E-2</v>
      </c>
      <c r="G22" s="7">
        <v>280404</v>
      </c>
      <c r="H22" s="4">
        <f t="shared" si="6"/>
        <v>-0.20199913107355194</v>
      </c>
    </row>
    <row r="23" spans="2:8" x14ac:dyDescent="0.3">
      <c r="B23" t="s">
        <v>16</v>
      </c>
      <c r="C23" s="7">
        <f>'Monthly ABCs 2017-20'!S56</f>
        <v>229148.08333333334</v>
      </c>
      <c r="D23" s="7">
        <f>'Monthly ABCs 2017-20'!S55</f>
        <v>266392.16666666669</v>
      </c>
      <c r="E23" s="4">
        <f t="shared" si="4"/>
        <v>-0.13980922862471556</v>
      </c>
      <c r="F23" s="4">
        <f t="shared" si="5"/>
        <v>6.3390533209198519E-2</v>
      </c>
      <c r="G23" s="7">
        <v>283751</v>
      </c>
      <c r="H23" s="4">
        <f t="shared" si="6"/>
        <v>-0.19243250831421443</v>
      </c>
    </row>
    <row r="24" spans="2:8" x14ac:dyDescent="0.3">
      <c r="B24" t="s">
        <v>19</v>
      </c>
      <c r="C24" s="7">
        <f>'Monthly ABCs 2017-20'!T56</f>
        <v>146003.5</v>
      </c>
      <c r="D24" s="7">
        <f>'Monthly ABCs 2017-20'!T55</f>
        <v>160327.41666666666</v>
      </c>
      <c r="E24" s="4">
        <f t="shared" si="4"/>
        <v>-8.9341654499724199E-2</v>
      </c>
      <c r="F24" s="4">
        <f t="shared" si="5"/>
        <v>4.0389775819970344E-2</v>
      </c>
      <c r="G24" s="7">
        <v>205702</v>
      </c>
      <c r="H24" s="4">
        <f t="shared" si="6"/>
        <v>-0.29021837415290075</v>
      </c>
    </row>
    <row r="25" spans="2:8" x14ac:dyDescent="0.3">
      <c r="B25" t="s">
        <v>17</v>
      </c>
      <c r="C25" s="7">
        <f>'Monthly ABCs 2017-20'!U56</f>
        <v>148933.33333333334</v>
      </c>
      <c r="D25" s="7">
        <f>'Monthly ABCs 2017-20'!U55</f>
        <v>184029.16666666666</v>
      </c>
      <c r="E25" s="4">
        <f t="shared" si="4"/>
        <v>-0.19070799465664401</v>
      </c>
      <c r="F25" s="4">
        <f t="shared" si="5"/>
        <v>4.120027222261282E-2</v>
      </c>
      <c r="G25" s="7">
        <v>165868</v>
      </c>
      <c r="H25" s="4">
        <f t="shared" si="6"/>
        <v>-0.1020972500221059</v>
      </c>
    </row>
    <row r="26" spans="2:8" x14ac:dyDescent="0.3">
      <c r="B26" t="s">
        <v>18</v>
      </c>
      <c r="C26" s="7">
        <f>'Monthly ABCs 2017-20'!V56</f>
        <v>127728.08333333333</v>
      </c>
      <c r="D26" s="7">
        <f>'Monthly ABCs 2017-20'!V55</f>
        <v>150904.08333333334</v>
      </c>
      <c r="E26" s="4">
        <f t="shared" si="4"/>
        <v>-0.15358099985145102</v>
      </c>
      <c r="F26" s="4">
        <f t="shared" si="5"/>
        <v>3.5334143714005652E-2</v>
      </c>
      <c r="G26" s="7">
        <v>168690</v>
      </c>
      <c r="H26" s="4">
        <f t="shared" si="6"/>
        <v>-0.2428236212381687</v>
      </c>
    </row>
    <row r="27" spans="2:8" ht="15" thickBot="1" x14ac:dyDescent="0.35">
      <c r="B27" s="5" t="s">
        <v>10</v>
      </c>
      <c r="C27" s="13">
        <f>SUM(C18:C26)</f>
        <v>3614862.8467457336</v>
      </c>
      <c r="D27" s="13">
        <f>SUM(D18:D26)</f>
        <v>4169040.833333333</v>
      </c>
      <c r="E27" s="14">
        <f>AVERAGE(E18:E26)</f>
        <v>-0.13844458764718615</v>
      </c>
      <c r="F27" s="14">
        <f>SUM(F18:F26)</f>
        <v>0.99999999999999978</v>
      </c>
      <c r="G27" s="8">
        <f>SUM(G18:G26)</f>
        <v>4482514</v>
      </c>
      <c r="H27" s="6">
        <f t="shared" ref="H27" si="7">(C27/G27)-1</f>
        <v>-0.19356351218407042</v>
      </c>
    </row>
    <row r="28" spans="2:8" ht="15" thickTop="1" x14ac:dyDescent="0.3">
      <c r="B28" s="44"/>
      <c r="C28" s="53"/>
      <c r="D28" s="53"/>
      <c r="E28" s="54"/>
      <c r="F28" s="54"/>
      <c r="G28" s="44"/>
      <c r="H28" s="45"/>
    </row>
    <row r="30" spans="2:8" x14ac:dyDescent="0.3">
      <c r="B30" s="58" t="s">
        <v>139</v>
      </c>
      <c r="C30" s="9" t="s">
        <v>102</v>
      </c>
      <c r="D30" s="9" t="s">
        <v>22</v>
      </c>
      <c r="E30" s="9" t="s">
        <v>23</v>
      </c>
      <c r="F30" s="17" t="s">
        <v>30</v>
      </c>
    </row>
    <row r="31" spans="2:8" x14ac:dyDescent="0.3">
      <c r="B31" t="s">
        <v>25</v>
      </c>
      <c r="C31" s="11">
        <f>($C$4)+($C$5)+$C$11</f>
        <v>1947217.75</v>
      </c>
      <c r="D31" s="4">
        <f>C31/$C$37</f>
        <v>0.40892730264530369</v>
      </c>
      <c r="E31" s="12">
        <f>D31</f>
        <v>0.40892730264530369</v>
      </c>
      <c r="F31" s="17" t="s">
        <v>98</v>
      </c>
    </row>
    <row r="32" spans="2:8" x14ac:dyDescent="0.3">
      <c r="B32" t="s">
        <v>24</v>
      </c>
      <c r="C32" s="11">
        <f>($C$3)+($C$7)</f>
        <v>1426079.2593578948</v>
      </c>
      <c r="D32" s="4">
        <f t="shared" ref="D32:D36" si="8">C32/$C$37</f>
        <v>0.29948512172695446</v>
      </c>
      <c r="E32" s="12">
        <f>E31+D32</f>
        <v>0.70841242437225815</v>
      </c>
      <c r="F32" s="17" t="s">
        <v>99</v>
      </c>
    </row>
    <row r="33" spans="2:6" x14ac:dyDescent="0.3">
      <c r="B33" t="s">
        <v>26</v>
      </c>
      <c r="C33" s="11">
        <f>($C$6)+($C$9)+($C$10)</f>
        <v>899518.16666666663</v>
      </c>
      <c r="D33" s="4">
        <f t="shared" si="8"/>
        <v>0.18890416214388386</v>
      </c>
      <c r="E33" s="12">
        <f t="shared" ref="E33:E34" si="9">E32+D33</f>
        <v>0.89731658651614199</v>
      </c>
      <c r="F33" s="17" t="s">
        <v>100</v>
      </c>
    </row>
    <row r="34" spans="2:6" x14ac:dyDescent="0.3">
      <c r="B34" t="s">
        <v>27</v>
      </c>
      <c r="C34" s="11">
        <f>($C$8)</f>
        <v>264519.96149920457</v>
      </c>
      <c r="D34" s="4">
        <f t="shared" si="8"/>
        <v>5.5550764341435001E-2</v>
      </c>
      <c r="E34" s="12">
        <f t="shared" si="9"/>
        <v>0.95286735085757701</v>
      </c>
      <c r="F34" s="17" t="s">
        <v>4</v>
      </c>
    </row>
    <row r="35" spans="2:6" x14ac:dyDescent="0.3">
      <c r="B35" t="s">
        <v>29</v>
      </c>
      <c r="C35" s="11">
        <f>($C$12)</f>
        <v>115626.33333333333</v>
      </c>
      <c r="D35" s="4">
        <f t="shared" si="8"/>
        <v>2.4282217335357979E-2</v>
      </c>
      <c r="E35" s="12">
        <f>E34+D35</f>
        <v>0.97714956819293497</v>
      </c>
      <c r="F35" s="17" t="s">
        <v>9</v>
      </c>
    </row>
    <row r="36" spans="2:6" x14ac:dyDescent="0.3">
      <c r="B36" t="s">
        <v>28</v>
      </c>
      <c r="C36" s="11">
        <f>$C$13</f>
        <v>108808.5</v>
      </c>
      <c r="D36" s="4">
        <f t="shared" si="8"/>
        <v>2.2850431807064989E-2</v>
      </c>
      <c r="E36" s="12">
        <f t="shared" ref="E36" si="10">E35+D36</f>
        <v>1</v>
      </c>
      <c r="F36" s="17" t="s">
        <v>8</v>
      </c>
    </row>
    <row r="37" spans="2:6" ht="15" thickBot="1" x14ac:dyDescent="0.35">
      <c r="B37" s="5" t="s">
        <v>10</v>
      </c>
      <c r="C37" s="13">
        <f>SUM(C31:C36)</f>
        <v>4761769.9708570996</v>
      </c>
      <c r="D37" s="14">
        <f>SUM(D31:D36)</f>
        <v>1</v>
      </c>
      <c r="E37" s="31" t="s">
        <v>34</v>
      </c>
      <c r="F37" s="17"/>
    </row>
    <row r="38" spans="2:6" ht="15" thickTop="1" x14ac:dyDescent="0.3">
      <c r="B38" s="44"/>
      <c r="C38" s="53"/>
      <c r="D38" s="54"/>
      <c r="E38" s="55"/>
      <c r="F38" s="17"/>
    </row>
    <row r="39" spans="2:6" ht="15" thickBot="1" x14ac:dyDescent="0.35">
      <c r="B39" s="44"/>
      <c r="C39" s="53"/>
      <c r="D39" s="54"/>
      <c r="E39" s="55"/>
      <c r="F39" s="17"/>
    </row>
    <row r="40" spans="2:6" x14ac:dyDescent="0.3">
      <c r="B40" s="132" t="s">
        <v>140</v>
      </c>
      <c r="C40" s="121" t="s">
        <v>96</v>
      </c>
      <c r="D40" s="121" t="s">
        <v>22</v>
      </c>
      <c r="E40" s="122" t="s">
        <v>23</v>
      </c>
      <c r="F40" s="17" t="s">
        <v>30</v>
      </c>
    </row>
    <row r="41" spans="2:6" x14ac:dyDescent="0.3">
      <c r="B41" s="101" t="s">
        <v>24</v>
      </c>
      <c r="C41" s="52">
        <f>($C$18)+($C$20)</f>
        <v>1517829.0444286144</v>
      </c>
      <c r="D41" s="60">
        <f t="shared" ref="D41:D46" si="11">C41/$C$47</f>
        <v>0.39534028640294344</v>
      </c>
      <c r="E41" s="104">
        <f>D41</f>
        <v>0.39534028640294344</v>
      </c>
      <c r="F41" s="17" t="s">
        <v>109</v>
      </c>
    </row>
    <row r="42" spans="2:6" x14ac:dyDescent="0.3">
      <c r="B42" s="101" t="s">
        <v>25</v>
      </c>
      <c r="C42" s="52">
        <f>($C$19)+C12</f>
        <v>1009833.1666666667</v>
      </c>
      <c r="D42" s="60">
        <f t="shared" si="11"/>
        <v>0.26302549341416798</v>
      </c>
      <c r="E42" s="104">
        <f>E41+D42</f>
        <v>0.65836577981711142</v>
      </c>
      <c r="F42" s="17" t="s">
        <v>103</v>
      </c>
    </row>
    <row r="43" spans="2:6" x14ac:dyDescent="0.3">
      <c r="B43" s="101" t="s">
        <v>26</v>
      </c>
      <c r="C43" s="52">
        <f>($C$21)+($C$26)+($C$23)+($C$25)</f>
        <v>833060.83333333337</v>
      </c>
      <c r="D43" s="60">
        <f t="shared" si="11"/>
        <v>0.21698261055813139</v>
      </c>
      <c r="E43" s="104">
        <f t="shared" ref="E43:E46" si="12">E42+D43</f>
        <v>0.87534839037524281</v>
      </c>
      <c r="F43" s="17" t="s">
        <v>104</v>
      </c>
    </row>
    <row r="44" spans="2:6" x14ac:dyDescent="0.3">
      <c r="B44" s="101" t="s">
        <v>27</v>
      </c>
      <c r="C44" s="52">
        <f>($C$22)</f>
        <v>223762.63565045173</v>
      </c>
      <c r="D44" s="60">
        <f t="shared" si="11"/>
        <v>5.8282179267183987E-2</v>
      </c>
      <c r="E44" s="104">
        <f t="shared" si="12"/>
        <v>0.93363056964242674</v>
      </c>
      <c r="F44" s="17" t="s">
        <v>91</v>
      </c>
    </row>
    <row r="45" spans="2:6" x14ac:dyDescent="0.3">
      <c r="B45" s="101" t="s">
        <v>29</v>
      </c>
      <c r="C45" s="52">
        <f>($C$24)</f>
        <v>146003.5</v>
      </c>
      <c r="D45" s="60">
        <f t="shared" si="11"/>
        <v>3.8028700081675672E-2</v>
      </c>
      <c r="E45" s="104">
        <f t="shared" si="12"/>
        <v>0.97165926972410244</v>
      </c>
      <c r="F45" s="17" t="s">
        <v>19</v>
      </c>
    </row>
    <row r="46" spans="2:6" x14ac:dyDescent="0.3">
      <c r="B46" s="101" t="s">
        <v>28</v>
      </c>
      <c r="C46" s="52">
        <f>$C$13</f>
        <v>108808.5</v>
      </c>
      <c r="D46" s="60">
        <f t="shared" si="11"/>
        <v>2.8340730275897546E-2</v>
      </c>
      <c r="E46" s="104">
        <f t="shared" si="12"/>
        <v>1</v>
      </c>
      <c r="F46" s="17" t="s">
        <v>101</v>
      </c>
    </row>
    <row r="47" spans="2:6" ht="15" thickBot="1" x14ac:dyDescent="0.35">
      <c r="B47" s="124" t="s">
        <v>10</v>
      </c>
      <c r="C47" s="129">
        <f>SUM(C41:C46)</f>
        <v>3839297.6800790662</v>
      </c>
      <c r="D47" s="130">
        <f>SUM(D41:D46)</f>
        <v>1</v>
      </c>
      <c r="E47" s="131" t="s">
        <v>34</v>
      </c>
      <c r="F47" s="17"/>
    </row>
    <row r="48" spans="2:6" x14ac:dyDescent="0.3">
      <c r="B48" s="44"/>
      <c r="C48" s="53"/>
      <c r="D48" s="54"/>
      <c r="E48" s="55"/>
      <c r="F48" s="17"/>
    </row>
    <row r="49" spans="2:10" ht="15" thickBot="1" x14ac:dyDescent="0.35"/>
    <row r="50" spans="2:10" x14ac:dyDescent="0.3">
      <c r="B50" s="128" t="s">
        <v>141</v>
      </c>
      <c r="C50" s="121" t="s">
        <v>110</v>
      </c>
      <c r="D50" s="121" t="s">
        <v>22</v>
      </c>
      <c r="E50" s="122" t="s">
        <v>23</v>
      </c>
      <c r="F50" s="17" t="s">
        <v>30</v>
      </c>
      <c r="G50" s="17"/>
    </row>
    <row r="51" spans="2:10" x14ac:dyDescent="0.3">
      <c r="B51" s="101" t="s">
        <v>25</v>
      </c>
      <c r="C51" s="110">
        <f>($C$4*6)+($C$5*5)+ ($C$11*7)+($C$19)</f>
        <v>11986007.833333336</v>
      </c>
      <c r="D51" s="60">
        <f t="shared" ref="D51:D56" si="13">C51/$C$57</f>
        <v>0.38257949229195931</v>
      </c>
      <c r="E51" s="104">
        <f>D51</f>
        <v>0.38257949229195931</v>
      </c>
      <c r="F51" s="17" t="s">
        <v>111</v>
      </c>
    </row>
    <row r="52" spans="2:10" x14ac:dyDescent="0.3">
      <c r="B52" s="101" t="s">
        <v>24</v>
      </c>
      <c r="C52" s="110">
        <f>($C$3*6)+($C$7*6)+($C$18)+($C$20)</f>
        <v>10074304.600575984</v>
      </c>
      <c r="D52" s="60">
        <f t="shared" si="13"/>
        <v>0.32156013852787896</v>
      </c>
      <c r="E52" s="104">
        <f>E51+D52</f>
        <v>0.70413963081983821</v>
      </c>
      <c r="F52" s="17" t="s">
        <v>112</v>
      </c>
      <c r="G52" s="17"/>
    </row>
    <row r="53" spans="2:10" x14ac:dyDescent="0.3">
      <c r="B53" s="101" t="s">
        <v>26</v>
      </c>
      <c r="C53" s="110">
        <f>($C$6*6)+($C$9*6)+($C$8*5)+($C$21)+($C$23)+($C$25)+($C$26)</f>
        <v>6091924.6408293545</v>
      </c>
      <c r="D53" s="60">
        <f t="shared" si="13"/>
        <v>0.19444718112796472</v>
      </c>
      <c r="E53" s="104">
        <f t="shared" ref="E53:E56" si="14">E52+D53</f>
        <v>0.89858681194780288</v>
      </c>
      <c r="F53" s="17" t="s">
        <v>113</v>
      </c>
      <c r="G53" s="17"/>
    </row>
    <row r="54" spans="2:10" x14ac:dyDescent="0.3">
      <c r="B54" s="101" t="s">
        <v>27</v>
      </c>
      <c r="C54" s="110">
        <f>($C$10*6)+($C$22)</f>
        <v>1684607.6356504518</v>
      </c>
      <c r="D54" s="60">
        <f t="shared" si="13"/>
        <v>5.3770725242307131E-2</v>
      </c>
      <c r="E54" s="104">
        <f t="shared" si="14"/>
        <v>0.95235753719010996</v>
      </c>
      <c r="F54" s="17" t="s">
        <v>32</v>
      </c>
      <c r="G54" s="17"/>
    </row>
    <row r="55" spans="2:10" x14ac:dyDescent="0.3">
      <c r="B55" s="101" t="s">
        <v>29</v>
      </c>
      <c r="C55" s="110">
        <f>($C$12*6)+($C$24)</f>
        <v>839761.5</v>
      </c>
      <c r="D55" s="60">
        <f t="shared" si="13"/>
        <v>2.6804214779741785E-2</v>
      </c>
      <c r="E55" s="104">
        <f>E54+D55</f>
        <v>0.97916175196985178</v>
      </c>
      <c r="F55" s="17" t="s">
        <v>35</v>
      </c>
      <c r="G55" s="17"/>
    </row>
    <row r="56" spans="2:10" x14ac:dyDescent="0.3">
      <c r="B56" s="101" t="s">
        <v>28</v>
      </c>
      <c r="C56" s="110">
        <f>$C$13*6</f>
        <v>652851</v>
      </c>
      <c r="D56" s="60">
        <f t="shared" si="13"/>
        <v>2.0838248030148089E-2</v>
      </c>
      <c r="E56" s="104">
        <f t="shared" si="14"/>
        <v>0.99999999999999989</v>
      </c>
      <c r="F56" s="17" t="s">
        <v>33</v>
      </c>
      <c r="G56" s="17"/>
    </row>
    <row r="57" spans="2:10" ht="15" thickBot="1" x14ac:dyDescent="0.35">
      <c r="B57" s="124" t="s">
        <v>10</v>
      </c>
      <c r="C57" s="129">
        <f>SUM(C51:C56)</f>
        <v>31329457.210389126</v>
      </c>
      <c r="D57" s="130">
        <f>SUM(D51:D56)</f>
        <v>0.99999999999999989</v>
      </c>
      <c r="E57" s="131" t="s">
        <v>34</v>
      </c>
      <c r="F57" s="17"/>
      <c r="G57" s="17"/>
    </row>
    <row r="59" spans="2:10" ht="15" thickBot="1" x14ac:dyDescent="0.35"/>
    <row r="60" spans="2:10" x14ac:dyDescent="0.3">
      <c r="B60" s="120" t="s">
        <v>150</v>
      </c>
      <c r="C60" s="121" t="s">
        <v>185</v>
      </c>
      <c r="D60" s="121" t="s">
        <v>75</v>
      </c>
      <c r="E60" s="122" t="s">
        <v>23</v>
      </c>
      <c r="F60" s="146" t="s">
        <v>186</v>
      </c>
      <c r="G60" t="s">
        <v>21</v>
      </c>
      <c r="H60" t="s">
        <v>159</v>
      </c>
      <c r="I60" t="s">
        <v>158</v>
      </c>
    </row>
    <row r="61" spans="2:10" x14ac:dyDescent="0.3">
      <c r="B61" s="101" t="s">
        <v>83</v>
      </c>
      <c r="C61" s="123">
        <f>419950000+330272000</f>
        <v>750222000</v>
      </c>
      <c r="D61" s="60">
        <f t="shared" ref="D61:D66" si="15">C61/$C$67</f>
        <v>0.2650372991435116</v>
      </c>
      <c r="E61" s="102">
        <f>D61</f>
        <v>0.2650372991435116</v>
      </c>
      <c r="F61" s="147" t="s">
        <v>187</v>
      </c>
      <c r="G61" s="3" t="s">
        <v>151</v>
      </c>
      <c r="H61" s="3" t="s">
        <v>152</v>
      </c>
      <c r="I61" t="s">
        <v>161</v>
      </c>
      <c r="J61" t="s">
        <v>162</v>
      </c>
    </row>
    <row r="62" spans="2:10" x14ac:dyDescent="0.3">
      <c r="B62" s="101" t="s">
        <v>82</v>
      </c>
      <c r="C62" s="123">
        <v>672000000</v>
      </c>
      <c r="D62" s="60">
        <f t="shared" si="15"/>
        <v>0.23740314870057103</v>
      </c>
      <c r="E62" s="102">
        <f>E61+D62</f>
        <v>0.50244044784408259</v>
      </c>
      <c r="F62" s="147" t="s">
        <v>188</v>
      </c>
      <c r="G62" s="3" t="s">
        <v>153</v>
      </c>
      <c r="I62" s="3" t="s">
        <v>154</v>
      </c>
    </row>
    <row r="63" spans="2:10" x14ac:dyDescent="0.3">
      <c r="B63" s="101" t="s">
        <v>79</v>
      </c>
      <c r="C63" s="123">
        <v>591300000</v>
      </c>
      <c r="D63" s="60">
        <f t="shared" si="15"/>
        <v>0.2088935741467971</v>
      </c>
      <c r="E63" s="102">
        <f>E62+D63</f>
        <v>0.71133402199087969</v>
      </c>
      <c r="F63" s="147" t="s">
        <v>189</v>
      </c>
      <c r="G63" s="3" t="s">
        <v>164</v>
      </c>
      <c r="I63" s="3" t="s">
        <v>190</v>
      </c>
    </row>
    <row r="64" spans="2:10" x14ac:dyDescent="0.3">
      <c r="B64" s="101" t="s">
        <v>81</v>
      </c>
      <c r="C64" s="123">
        <v>344967000</v>
      </c>
      <c r="D64" s="60">
        <f t="shared" si="15"/>
        <v>0.12186942261575877</v>
      </c>
      <c r="E64" s="102">
        <f>E63+D64</f>
        <v>0.83320344460663842</v>
      </c>
      <c r="F64" s="147" t="s">
        <v>189</v>
      </c>
      <c r="G64" s="3" t="s">
        <v>155</v>
      </c>
      <c r="I64" t="s">
        <v>160</v>
      </c>
    </row>
    <row r="65" spans="2:9" x14ac:dyDescent="0.3">
      <c r="B65" s="101" t="s">
        <v>80</v>
      </c>
      <c r="C65" s="123">
        <v>265791000</v>
      </c>
      <c r="D65" s="60">
        <f t="shared" si="15"/>
        <v>9.3898244488502203E-2</v>
      </c>
      <c r="E65" s="102">
        <f>E64+D65</f>
        <v>0.92710168909514068</v>
      </c>
      <c r="F65" s="147" t="s">
        <v>189</v>
      </c>
      <c r="G65" s="3" t="s">
        <v>156</v>
      </c>
      <c r="I65" t="s">
        <v>163</v>
      </c>
    </row>
    <row r="66" spans="2:9" x14ac:dyDescent="0.3">
      <c r="B66" s="101" t="s">
        <v>78</v>
      </c>
      <c r="C66" s="123">
        <v>206348000</v>
      </c>
      <c r="D66" s="60">
        <f t="shared" si="15"/>
        <v>7.2898310904859279E-2</v>
      </c>
      <c r="E66" s="102">
        <f>E65+D66</f>
        <v>1</v>
      </c>
      <c r="F66" s="147" t="s">
        <v>192</v>
      </c>
      <c r="G66" s="3" t="s">
        <v>191</v>
      </c>
      <c r="I66" s="3" t="s">
        <v>157</v>
      </c>
    </row>
    <row r="67" spans="2:9" ht="15" thickBot="1" x14ac:dyDescent="0.35">
      <c r="B67" s="124" t="s">
        <v>10</v>
      </c>
      <c r="C67" s="125">
        <f>SUM(C61:C66)</f>
        <v>2830628000</v>
      </c>
      <c r="D67" s="126">
        <f>SUM(D61:D66)</f>
        <v>1</v>
      </c>
      <c r="E67" s="127" t="s">
        <v>34</v>
      </c>
      <c r="F67" s="147"/>
    </row>
  </sheetData>
  <sheetProtection algorithmName="SHA-512" hashValue="L+N3G4dVSvKY2qSmGB/n3S4KuD34h5myzuGsNZUPPBp0YzHaGGTbJqM1rai/Q+cc/eaJ9Npl/lbfrXXYSBYHrg==" saltValue="r0ep3sp1aNW4Vbk61+ZomQ==" spinCount="100000" sheet="1" objects="1" scenarios="1"/>
  <sortState ref="B3:H13">
    <sortCondition descending="1" ref="C3:C13"/>
  </sortState>
  <hyperlinks>
    <hyperlink ref="G61" r:id="rId1" display="NGN Jun-19 - £419,950 (pg11)"/>
    <hyperlink ref="H61" r:id="rId2"/>
    <hyperlink ref="G63" r:id="rId3" display="Reach Dec-19 - £702,500,000 (pg96)"/>
    <hyperlink ref="G62" r:id="rId4"/>
    <hyperlink ref="I62" r:id="rId5"/>
    <hyperlink ref="G64" r:id="rId6"/>
    <hyperlink ref="G65" r:id="rId7"/>
    <hyperlink ref="G66" r:id="rId8" display="GNM Mar-19 - £206,348,000 (pg9)"/>
    <hyperlink ref="I66" r:id="rId9"/>
    <hyperlink ref="I63" r:id="rId10"/>
  </hyperlinks>
  <pageMargins left="0.7" right="0.7" top="0.75" bottom="0.75" header="0.3" footer="0.3"/>
  <pageSetup orientation="portrait" r:id="rId11"/>
  <ignoredErrors>
    <ignoredError sqref="D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0"/>
  <sheetViews>
    <sheetView workbookViewId="0">
      <pane ySplit="1" topLeftCell="A68" activePane="bottomLeft" state="frozen"/>
      <selection pane="bottomLeft" activeCell="E100" sqref="E100"/>
    </sheetView>
  </sheetViews>
  <sheetFormatPr defaultRowHeight="14.4" x14ac:dyDescent="0.3"/>
  <cols>
    <col min="1" max="1" width="12.44140625" bestFit="1" customWidth="1"/>
    <col min="2" max="12" width="10.6640625" customWidth="1"/>
    <col min="13" max="13" width="4" customWidth="1"/>
    <col min="14" max="22" width="10.6640625" customWidth="1"/>
    <col min="24" max="25" width="11.5546875" bestFit="1" customWidth="1"/>
  </cols>
  <sheetData>
    <row r="1" spans="1:25" ht="71.400000000000006" x14ac:dyDescent="0.3">
      <c r="B1" s="32" t="s">
        <v>36</v>
      </c>
      <c r="C1" s="32" t="s">
        <v>1</v>
      </c>
      <c r="D1" s="32" t="s">
        <v>11</v>
      </c>
      <c r="E1" s="32" t="s">
        <v>2</v>
      </c>
      <c r="F1" s="32" t="s">
        <v>37</v>
      </c>
      <c r="G1" s="32" t="s">
        <v>94</v>
      </c>
      <c r="H1" s="32" t="s">
        <v>6</v>
      </c>
      <c r="I1" s="32" t="s">
        <v>5</v>
      </c>
      <c r="J1" s="34" t="s">
        <v>92</v>
      </c>
      <c r="K1" s="32" t="s">
        <v>9</v>
      </c>
      <c r="L1" s="32" t="s">
        <v>8</v>
      </c>
      <c r="M1" s="32"/>
      <c r="N1" s="32" t="s">
        <v>38</v>
      </c>
      <c r="O1" s="32" t="s">
        <v>14</v>
      </c>
      <c r="P1" s="32" t="s">
        <v>39</v>
      </c>
      <c r="Q1" s="32" t="s">
        <v>15</v>
      </c>
      <c r="R1" s="32" t="s">
        <v>95</v>
      </c>
      <c r="S1" s="32" t="s">
        <v>16</v>
      </c>
      <c r="T1" s="32" t="s">
        <v>19</v>
      </c>
      <c r="U1" s="32" t="s">
        <v>17</v>
      </c>
      <c r="V1" s="32" t="s">
        <v>18</v>
      </c>
    </row>
    <row r="2" spans="1:25" x14ac:dyDescent="0.3">
      <c r="A2" s="35">
        <v>42736</v>
      </c>
      <c r="B2" s="7">
        <v>1666715</v>
      </c>
      <c r="C2" s="7">
        <v>1511357</v>
      </c>
      <c r="D2" s="7">
        <v>1476956</v>
      </c>
      <c r="E2" s="7">
        <v>724888</v>
      </c>
      <c r="F2" s="7">
        <v>451261</v>
      </c>
      <c r="G2" s="7">
        <v>472258</v>
      </c>
      <c r="H2" s="7">
        <v>392526</v>
      </c>
      <c r="I2" s="7">
        <v>443452</v>
      </c>
      <c r="J2" s="7">
        <v>266768</v>
      </c>
      <c r="K2" s="7">
        <v>156756</v>
      </c>
      <c r="L2" s="7">
        <v>188924</v>
      </c>
      <c r="M2" s="46"/>
      <c r="N2" s="7">
        <v>1375539</v>
      </c>
      <c r="O2" s="7">
        <v>1257984</v>
      </c>
      <c r="P2" s="7">
        <v>792324</v>
      </c>
      <c r="Q2" s="7">
        <v>629277</v>
      </c>
      <c r="R2" s="7">
        <v>359400</v>
      </c>
      <c r="S2" s="7">
        <v>335772</v>
      </c>
      <c r="T2" s="7">
        <v>185752</v>
      </c>
      <c r="U2" s="7">
        <v>256801</v>
      </c>
      <c r="V2" s="7">
        <v>240846</v>
      </c>
      <c r="X2" s="52"/>
      <c r="Y2" s="60"/>
    </row>
    <row r="3" spans="1:25" x14ac:dyDescent="0.3">
      <c r="A3" s="35">
        <v>42767</v>
      </c>
      <c r="B3" s="7">
        <v>1591997</v>
      </c>
      <c r="C3" s="7">
        <v>1454129</v>
      </c>
      <c r="D3" s="7">
        <v>1476115</v>
      </c>
      <c r="E3" s="7">
        <v>700879</v>
      </c>
      <c r="F3" s="7">
        <v>441059</v>
      </c>
      <c r="G3" s="7">
        <v>457331</v>
      </c>
      <c r="H3" s="7">
        <v>389028</v>
      </c>
      <c r="I3" s="7">
        <v>440048</v>
      </c>
      <c r="J3" s="7">
        <v>265815</v>
      </c>
      <c r="K3" s="7">
        <v>154544</v>
      </c>
      <c r="L3" s="7">
        <v>184279</v>
      </c>
      <c r="M3" s="46"/>
      <c r="N3" s="7">
        <v>1370746</v>
      </c>
      <c r="O3" s="7">
        <v>1246226</v>
      </c>
      <c r="P3" s="7">
        <v>789145</v>
      </c>
      <c r="Q3" s="7">
        <v>612172</v>
      </c>
      <c r="R3" s="7">
        <v>356743</v>
      </c>
      <c r="S3" s="7">
        <v>334181</v>
      </c>
      <c r="T3" s="7">
        <v>183617</v>
      </c>
      <c r="U3" s="7">
        <v>258690</v>
      </c>
      <c r="V3" s="7">
        <v>237394</v>
      </c>
      <c r="X3" s="52"/>
      <c r="Y3" s="60"/>
    </row>
    <row r="4" spans="1:25" x14ac:dyDescent="0.3">
      <c r="A4" s="35">
        <v>42795</v>
      </c>
      <c r="B4" s="7">
        <v>1602320</v>
      </c>
      <c r="C4" s="7">
        <v>1442924</v>
      </c>
      <c r="D4" s="7">
        <v>1479270</v>
      </c>
      <c r="E4" s="7">
        <v>692295</v>
      </c>
      <c r="F4" s="7">
        <v>440736</v>
      </c>
      <c r="G4" s="7">
        <v>460585</v>
      </c>
      <c r="H4" s="7">
        <v>386720</v>
      </c>
      <c r="I4" s="7">
        <v>436963</v>
      </c>
      <c r="J4" s="7">
        <v>265284</v>
      </c>
      <c r="K4" s="7">
        <v>153431</v>
      </c>
      <c r="L4" s="7">
        <v>190046</v>
      </c>
      <c r="M4" s="46"/>
      <c r="N4" s="7">
        <v>1361523</v>
      </c>
      <c r="O4" s="7">
        <v>1248194</v>
      </c>
      <c r="P4" s="7">
        <v>789557</v>
      </c>
      <c r="Q4" s="7">
        <v>603911</v>
      </c>
      <c r="R4" s="7">
        <v>356149</v>
      </c>
      <c r="S4" s="7">
        <v>334232</v>
      </c>
      <c r="T4" s="7">
        <v>179215</v>
      </c>
      <c r="U4" s="7">
        <v>249308</v>
      </c>
      <c r="V4" s="7">
        <v>232386</v>
      </c>
      <c r="X4" s="52"/>
      <c r="Y4" s="60"/>
    </row>
    <row r="5" spans="1:25" x14ac:dyDescent="0.3">
      <c r="A5" s="35">
        <v>42826</v>
      </c>
      <c r="B5" s="7">
        <v>1617152</v>
      </c>
      <c r="C5" s="7">
        <v>1454073</v>
      </c>
      <c r="D5" s="7">
        <v>1480110</v>
      </c>
      <c r="E5" s="7">
        <v>687000</v>
      </c>
      <c r="F5" s="7">
        <v>445737</v>
      </c>
      <c r="G5" s="7">
        <v>467601</v>
      </c>
      <c r="H5" s="7">
        <v>386297</v>
      </c>
      <c r="I5" s="7">
        <v>437949</v>
      </c>
      <c r="J5" s="7">
        <v>263826</v>
      </c>
      <c r="K5" s="7">
        <v>154010</v>
      </c>
      <c r="L5" s="7">
        <v>197037</v>
      </c>
      <c r="M5" s="46"/>
      <c r="N5" s="7">
        <v>1358336</v>
      </c>
      <c r="O5" s="7">
        <v>1238512</v>
      </c>
      <c r="P5" s="7">
        <v>779785</v>
      </c>
      <c r="Q5" s="7">
        <v>585054</v>
      </c>
      <c r="R5" s="7">
        <v>354815</v>
      </c>
      <c r="S5" s="7">
        <v>335426</v>
      </c>
      <c r="T5" s="7">
        <v>181483</v>
      </c>
      <c r="U5" s="7">
        <v>252805</v>
      </c>
      <c r="V5" s="7">
        <v>228024</v>
      </c>
      <c r="X5" s="52"/>
      <c r="Y5" s="60"/>
    </row>
    <row r="6" spans="1:25" x14ac:dyDescent="0.3">
      <c r="A6" s="35">
        <v>42856</v>
      </c>
      <c r="B6" s="7">
        <v>1575996</v>
      </c>
      <c r="C6" s="7">
        <v>1443213</v>
      </c>
      <c r="D6" s="7">
        <v>1479775</v>
      </c>
      <c r="E6" s="7">
        <v>646179</v>
      </c>
      <c r="F6" s="7">
        <v>456925</v>
      </c>
      <c r="G6" s="7">
        <v>479271</v>
      </c>
      <c r="H6" s="7">
        <v>381705</v>
      </c>
      <c r="I6" s="7">
        <v>429378</v>
      </c>
      <c r="J6" s="7">
        <v>267092</v>
      </c>
      <c r="K6" s="7">
        <v>153163</v>
      </c>
      <c r="L6" s="7">
        <v>195167</v>
      </c>
      <c r="M6" s="46"/>
      <c r="N6" s="7">
        <v>1347793</v>
      </c>
      <c r="O6" s="7">
        <v>1239788</v>
      </c>
      <c r="P6" s="7">
        <v>802912</v>
      </c>
      <c r="Q6" s="7">
        <v>562962</v>
      </c>
      <c r="R6" s="7">
        <v>355492</v>
      </c>
      <c r="S6" s="7">
        <v>335129</v>
      </c>
      <c r="T6" s="7">
        <v>177670</v>
      </c>
      <c r="U6" s="7">
        <v>248111</v>
      </c>
      <c r="V6" s="7">
        <v>223907</v>
      </c>
      <c r="X6" s="52"/>
      <c r="Y6" s="60"/>
    </row>
    <row r="7" spans="1:25" x14ac:dyDescent="0.3">
      <c r="A7" s="35">
        <v>42887</v>
      </c>
      <c r="B7" s="7">
        <v>1571168</v>
      </c>
      <c r="C7" s="7">
        <v>1440392</v>
      </c>
      <c r="D7" s="7">
        <v>1480004</v>
      </c>
      <c r="E7" s="7">
        <v>640747</v>
      </c>
      <c r="F7" s="7">
        <v>458381</v>
      </c>
      <c r="G7" s="7">
        <v>484010</v>
      </c>
      <c r="H7" s="7">
        <v>381467</v>
      </c>
      <c r="I7" s="7">
        <v>426154</v>
      </c>
      <c r="J7" s="7">
        <v>270990</v>
      </c>
      <c r="K7" s="7">
        <v>159007</v>
      </c>
      <c r="L7" s="7">
        <v>193029</v>
      </c>
      <c r="M7" s="46"/>
      <c r="N7" s="7">
        <v>1344894</v>
      </c>
      <c r="O7" s="7">
        <v>1236839</v>
      </c>
      <c r="P7" s="7">
        <v>792081</v>
      </c>
      <c r="Q7" s="7">
        <v>555800</v>
      </c>
      <c r="R7" s="7">
        <v>355539</v>
      </c>
      <c r="S7" s="7">
        <v>328559</v>
      </c>
      <c r="T7" s="7">
        <v>192889</v>
      </c>
      <c r="U7" s="7">
        <v>250248</v>
      </c>
      <c r="V7" s="7">
        <v>224652</v>
      </c>
      <c r="X7" s="52"/>
      <c r="Y7" s="60"/>
    </row>
    <row r="8" spans="1:25" x14ac:dyDescent="0.3">
      <c r="A8" s="35">
        <v>42917</v>
      </c>
      <c r="B8" s="7">
        <v>1568250</v>
      </c>
      <c r="C8" s="7">
        <v>1425671</v>
      </c>
      <c r="D8" s="7">
        <v>1470715</v>
      </c>
      <c r="E8" s="7">
        <v>625278</v>
      </c>
      <c r="F8" s="7">
        <v>450064</v>
      </c>
      <c r="G8" s="7">
        <v>477927</v>
      </c>
      <c r="H8" s="7">
        <v>380632</v>
      </c>
      <c r="I8" s="7">
        <v>421812</v>
      </c>
      <c r="J8" s="7">
        <v>267857</v>
      </c>
      <c r="K8" s="7">
        <v>149420</v>
      </c>
      <c r="L8" s="7">
        <v>186018</v>
      </c>
      <c r="M8" s="46"/>
      <c r="N8" s="7">
        <v>1339583</v>
      </c>
      <c r="O8" s="7">
        <v>1232789</v>
      </c>
      <c r="P8" s="7">
        <v>765884</v>
      </c>
      <c r="Q8" s="7">
        <v>542823</v>
      </c>
      <c r="R8" s="7">
        <v>351709</v>
      </c>
      <c r="S8" s="7">
        <v>330816</v>
      </c>
      <c r="T8" s="7">
        <v>178545</v>
      </c>
      <c r="U8" s="7">
        <v>259541</v>
      </c>
      <c r="V8" s="7">
        <v>214861</v>
      </c>
      <c r="X8" s="52"/>
      <c r="Y8" s="60"/>
    </row>
    <row r="9" spans="1:25" x14ac:dyDescent="0.3">
      <c r="A9" s="35">
        <v>42948</v>
      </c>
      <c r="B9" s="7">
        <v>1564249</v>
      </c>
      <c r="C9" s="7">
        <v>1428541</v>
      </c>
      <c r="D9" s="7">
        <v>1450004</v>
      </c>
      <c r="E9" s="7">
        <v>626541</v>
      </c>
      <c r="F9" s="7">
        <v>448533</v>
      </c>
      <c r="G9" s="7">
        <v>476466</v>
      </c>
      <c r="H9" s="7">
        <v>377416</v>
      </c>
      <c r="I9" s="7">
        <v>423528</v>
      </c>
      <c r="J9" s="7">
        <v>269853</v>
      </c>
      <c r="K9" s="7">
        <v>146100</v>
      </c>
      <c r="L9" s="7">
        <v>183904</v>
      </c>
      <c r="M9" s="46"/>
      <c r="N9" s="7">
        <v>1344170</v>
      </c>
      <c r="O9" s="7">
        <v>1224120</v>
      </c>
      <c r="P9" s="7">
        <v>758236</v>
      </c>
      <c r="Q9" s="7">
        <v>538195</v>
      </c>
      <c r="R9" s="7">
        <v>350019</v>
      </c>
      <c r="S9" s="7">
        <v>334204</v>
      </c>
      <c r="T9" s="7">
        <v>177444</v>
      </c>
      <c r="U9" s="7">
        <v>258665</v>
      </c>
      <c r="V9" s="7">
        <v>213652</v>
      </c>
      <c r="X9" s="52"/>
      <c r="Y9" s="60"/>
    </row>
    <row r="10" spans="1:25" x14ac:dyDescent="0.3">
      <c r="A10" s="35">
        <v>42979</v>
      </c>
      <c r="B10" s="7">
        <v>1544304</v>
      </c>
      <c r="C10" s="7">
        <v>1404811</v>
      </c>
      <c r="D10" s="7">
        <v>1472975</v>
      </c>
      <c r="E10" s="7">
        <v>617730</v>
      </c>
      <c r="F10" s="7">
        <v>446463</v>
      </c>
      <c r="G10" s="7">
        <v>469436</v>
      </c>
      <c r="H10" s="7">
        <v>374013</v>
      </c>
      <c r="I10" s="7">
        <v>415979</v>
      </c>
      <c r="J10" s="7">
        <v>265949</v>
      </c>
      <c r="K10" s="7">
        <v>147370</v>
      </c>
      <c r="L10" s="7">
        <v>190265</v>
      </c>
      <c r="M10" s="46"/>
      <c r="N10" s="7">
        <v>1322204</v>
      </c>
      <c r="O10" s="7">
        <v>1202961</v>
      </c>
      <c r="P10" s="7">
        <v>759487</v>
      </c>
      <c r="Q10" s="7">
        <v>535507</v>
      </c>
      <c r="R10" s="7">
        <v>345930</v>
      </c>
      <c r="S10" s="7">
        <v>323175</v>
      </c>
      <c r="T10" s="7">
        <v>176474</v>
      </c>
      <c r="U10" s="7">
        <v>253592</v>
      </c>
      <c r="V10" s="7">
        <v>208702</v>
      </c>
      <c r="X10" s="52"/>
      <c r="Y10" s="60"/>
    </row>
    <row r="11" spans="1:25" x14ac:dyDescent="0.3">
      <c r="A11" s="35">
        <v>43009</v>
      </c>
      <c r="B11" s="7">
        <v>1517314</v>
      </c>
      <c r="C11" s="7">
        <v>1388733</v>
      </c>
      <c r="D11" s="7">
        <v>1472781</v>
      </c>
      <c r="E11" s="7">
        <v>603629</v>
      </c>
      <c r="F11" s="7">
        <v>444493</v>
      </c>
      <c r="G11" s="7">
        <v>465802</v>
      </c>
      <c r="H11" s="7">
        <v>368959</v>
      </c>
      <c r="I11" s="7">
        <v>406864</v>
      </c>
      <c r="J11" s="7">
        <v>263023</v>
      </c>
      <c r="K11" s="7">
        <v>146766</v>
      </c>
      <c r="L11" s="7">
        <v>192478</v>
      </c>
      <c r="M11" s="46"/>
      <c r="N11" s="7">
        <v>1295842</v>
      </c>
      <c r="O11" s="7">
        <v>1195035</v>
      </c>
      <c r="P11" s="7">
        <v>750770</v>
      </c>
      <c r="Q11" s="7">
        <v>516786</v>
      </c>
      <c r="R11" s="7">
        <v>344758</v>
      </c>
      <c r="S11" s="7">
        <v>323474</v>
      </c>
      <c r="T11" s="7">
        <v>177279</v>
      </c>
      <c r="U11" s="7">
        <v>247992</v>
      </c>
      <c r="V11" s="7">
        <v>206593</v>
      </c>
      <c r="X11" s="52"/>
      <c r="Y11" s="60"/>
    </row>
    <row r="12" spans="1:25" x14ac:dyDescent="0.3">
      <c r="A12" s="35">
        <v>43040</v>
      </c>
      <c r="B12" s="7">
        <v>1491532</v>
      </c>
      <c r="C12" s="7">
        <v>1383932</v>
      </c>
      <c r="D12" s="7">
        <v>1469446</v>
      </c>
      <c r="E12" s="7">
        <v>587803</v>
      </c>
      <c r="F12" s="7">
        <v>440481</v>
      </c>
      <c r="G12" s="7">
        <v>458487</v>
      </c>
      <c r="H12" s="7">
        <v>365469</v>
      </c>
      <c r="I12" s="7">
        <v>401616</v>
      </c>
      <c r="J12" s="7">
        <v>259534</v>
      </c>
      <c r="K12" s="7">
        <v>146753</v>
      </c>
      <c r="L12" s="7">
        <v>186956</v>
      </c>
      <c r="M12" s="46"/>
      <c r="N12" s="7">
        <v>1270669</v>
      </c>
      <c r="O12" s="7">
        <v>1176754</v>
      </c>
      <c r="P12" s="7">
        <v>750916</v>
      </c>
      <c r="Q12" s="7">
        <v>505508</v>
      </c>
      <c r="R12" s="7">
        <v>339959</v>
      </c>
      <c r="S12" s="7">
        <v>316445</v>
      </c>
      <c r="T12" s="7">
        <v>175879</v>
      </c>
      <c r="U12" s="7">
        <v>239897</v>
      </c>
      <c r="V12" s="7">
        <v>198807</v>
      </c>
      <c r="X12" s="52"/>
      <c r="Y12" s="60"/>
    </row>
    <row r="13" spans="1:25" x14ac:dyDescent="0.3">
      <c r="A13" s="47">
        <v>43070</v>
      </c>
      <c r="B13" s="48">
        <v>1480337</v>
      </c>
      <c r="C13" s="48">
        <v>1394385</v>
      </c>
      <c r="D13" s="48">
        <v>1471663</v>
      </c>
      <c r="E13" s="48">
        <v>581877</v>
      </c>
      <c r="F13" s="48">
        <v>446204</v>
      </c>
      <c r="G13" s="48">
        <v>393310</v>
      </c>
      <c r="H13" s="48">
        <v>364933</v>
      </c>
      <c r="I13" s="48">
        <v>391509</v>
      </c>
      <c r="J13" s="48">
        <v>257221</v>
      </c>
      <c r="K13" s="48">
        <v>151625</v>
      </c>
      <c r="L13" s="48">
        <v>191436</v>
      </c>
      <c r="M13" s="49"/>
      <c r="N13" s="48">
        <v>1227015</v>
      </c>
      <c r="O13" s="48">
        <v>1137024</v>
      </c>
      <c r="P13" s="48">
        <v>735025</v>
      </c>
      <c r="Q13" s="48">
        <v>493069</v>
      </c>
      <c r="R13" s="48">
        <v>303307</v>
      </c>
      <c r="S13" s="48">
        <v>317893</v>
      </c>
      <c r="T13" s="48">
        <v>175401</v>
      </c>
      <c r="U13" s="48">
        <v>239853</v>
      </c>
      <c r="V13" s="48">
        <v>191188</v>
      </c>
      <c r="X13" s="52"/>
      <c r="Y13" s="60"/>
    </row>
    <row r="14" spans="1:25" x14ac:dyDescent="0.3">
      <c r="A14" s="35">
        <v>43101</v>
      </c>
      <c r="B14" s="7">
        <v>1545594</v>
      </c>
      <c r="C14" s="7">
        <v>1343142</v>
      </c>
      <c r="D14" s="7">
        <v>1475372</v>
      </c>
      <c r="E14" s="7">
        <v>583192</v>
      </c>
      <c r="F14" s="7">
        <v>440558</v>
      </c>
      <c r="G14" s="7">
        <v>385346</v>
      </c>
      <c r="H14" s="7">
        <v>364721</v>
      </c>
      <c r="I14" s="7">
        <v>391988</v>
      </c>
      <c r="J14" s="7">
        <v>257223</v>
      </c>
      <c r="K14" s="7">
        <v>152714</v>
      </c>
      <c r="L14" s="7">
        <v>189579</v>
      </c>
      <c r="M14" s="37"/>
      <c r="N14" s="7">
        <v>1286859</v>
      </c>
      <c r="O14" s="7">
        <v>1106067</v>
      </c>
      <c r="P14" s="7">
        <v>739845</v>
      </c>
      <c r="Q14" s="7">
        <v>506866</v>
      </c>
      <c r="R14" s="7">
        <v>298720</v>
      </c>
      <c r="S14" s="7">
        <v>309958</v>
      </c>
      <c r="T14" s="7">
        <v>176795</v>
      </c>
      <c r="U14" s="7">
        <v>236631</v>
      </c>
      <c r="V14" s="7">
        <v>193839</v>
      </c>
      <c r="X14" s="52"/>
      <c r="Y14" s="60"/>
    </row>
    <row r="15" spans="1:25" x14ac:dyDescent="0.3">
      <c r="A15" s="35">
        <v>43132</v>
      </c>
      <c r="B15" s="7">
        <v>1465000</v>
      </c>
      <c r="C15" s="7">
        <v>1294214</v>
      </c>
      <c r="D15" s="7">
        <v>1472437</v>
      </c>
      <c r="E15" s="7">
        <v>567418</v>
      </c>
      <c r="F15" s="7">
        <v>430119</v>
      </c>
      <c r="G15" s="7">
        <v>374719</v>
      </c>
      <c r="H15" s="7">
        <v>359691</v>
      </c>
      <c r="I15" s="7">
        <v>392020</v>
      </c>
      <c r="J15" s="7">
        <v>254117</v>
      </c>
      <c r="K15" s="7">
        <v>149524</v>
      </c>
      <c r="L15" s="7">
        <v>178899</v>
      </c>
      <c r="M15" s="37"/>
      <c r="N15" s="7">
        <v>1244702</v>
      </c>
      <c r="O15" s="7">
        <v>1084563</v>
      </c>
      <c r="P15" s="7">
        <v>742705</v>
      </c>
      <c r="Q15" s="7">
        <v>488609</v>
      </c>
      <c r="R15" s="7">
        <v>297379</v>
      </c>
      <c r="S15" s="7">
        <v>311330</v>
      </c>
      <c r="T15" s="7">
        <v>178660</v>
      </c>
      <c r="U15" s="7">
        <v>237369</v>
      </c>
      <c r="V15" s="7">
        <v>194824</v>
      </c>
      <c r="X15" s="52"/>
      <c r="Y15" s="60"/>
    </row>
    <row r="16" spans="1:25" x14ac:dyDescent="0.3">
      <c r="A16" s="35">
        <v>43160</v>
      </c>
      <c r="B16" s="7">
        <v>1481876</v>
      </c>
      <c r="C16" s="7">
        <v>1310796</v>
      </c>
      <c r="D16" s="7">
        <v>1473956</v>
      </c>
      <c r="E16" s="7">
        <v>565074</v>
      </c>
      <c r="F16" s="7">
        <v>435061</v>
      </c>
      <c r="G16" s="7">
        <v>382204</v>
      </c>
      <c r="H16" s="7">
        <v>357183</v>
      </c>
      <c r="I16" s="7">
        <v>395362</v>
      </c>
      <c r="J16" s="7">
        <v>252814</v>
      </c>
      <c r="K16" s="7">
        <v>148169</v>
      </c>
      <c r="L16" s="7">
        <v>185747</v>
      </c>
      <c r="M16" s="37"/>
      <c r="N16" s="7">
        <v>1224261</v>
      </c>
      <c r="O16" s="7">
        <v>1065529</v>
      </c>
      <c r="P16" s="7">
        <v>739444</v>
      </c>
      <c r="Q16" s="7">
        <v>472291</v>
      </c>
      <c r="R16" s="7">
        <v>293360</v>
      </c>
      <c r="S16" s="7">
        <v>307634</v>
      </c>
      <c r="T16" s="7">
        <v>175904</v>
      </c>
      <c r="U16" s="7">
        <v>236275</v>
      </c>
      <c r="V16" s="7">
        <v>186346</v>
      </c>
      <c r="X16" s="52"/>
      <c r="Y16" s="60"/>
    </row>
    <row r="17" spans="1:25" x14ac:dyDescent="0.3">
      <c r="A17" s="35">
        <v>43191</v>
      </c>
      <c r="B17" s="7">
        <v>1496558</v>
      </c>
      <c r="C17" s="7">
        <v>1288889</v>
      </c>
      <c r="D17" s="7">
        <v>1475870</v>
      </c>
      <c r="E17" s="7">
        <v>567442</v>
      </c>
      <c r="F17" s="7">
        <v>433604</v>
      </c>
      <c r="G17" s="7">
        <v>377159</v>
      </c>
      <c r="H17" s="7">
        <v>346307</v>
      </c>
      <c r="I17" s="7">
        <v>384393</v>
      </c>
      <c r="J17" s="7">
        <v>252192</v>
      </c>
      <c r="K17" s="7">
        <v>142318</v>
      </c>
      <c r="L17" s="7">
        <v>183140</v>
      </c>
      <c r="M17" s="37"/>
      <c r="N17" s="7">
        <v>1253305</v>
      </c>
      <c r="O17" s="7">
        <v>1071323</v>
      </c>
      <c r="P17" s="7">
        <v>734315</v>
      </c>
      <c r="Q17" s="7">
        <v>482844</v>
      </c>
      <c r="R17" s="7">
        <v>291896</v>
      </c>
      <c r="S17" s="7">
        <v>299063</v>
      </c>
      <c r="T17" s="7">
        <v>169889</v>
      </c>
      <c r="U17" s="7">
        <v>226548</v>
      </c>
      <c r="V17" s="7">
        <v>188911</v>
      </c>
      <c r="X17" s="52"/>
      <c r="Y17" s="60"/>
    </row>
    <row r="18" spans="1:25" x14ac:dyDescent="0.3">
      <c r="A18" s="35">
        <v>43221</v>
      </c>
      <c r="B18" s="7">
        <v>1473773</v>
      </c>
      <c r="C18" s="7">
        <v>1277409</v>
      </c>
      <c r="D18" s="7">
        <v>1476169</v>
      </c>
      <c r="E18" s="7">
        <v>564251</v>
      </c>
      <c r="F18" s="7">
        <v>431053</v>
      </c>
      <c r="G18" s="7">
        <v>376650</v>
      </c>
      <c r="H18" s="7">
        <v>340613</v>
      </c>
      <c r="I18" s="7">
        <v>370640</v>
      </c>
      <c r="J18" s="7">
        <v>251793</v>
      </c>
      <c r="K18" s="7">
        <v>140778</v>
      </c>
      <c r="L18" s="7">
        <v>181311</v>
      </c>
      <c r="M18" s="37"/>
      <c r="N18" s="7">
        <v>1272592</v>
      </c>
      <c r="O18" s="7">
        <v>1110637</v>
      </c>
      <c r="P18" s="7">
        <v>772509</v>
      </c>
      <c r="Q18" s="7">
        <v>492435</v>
      </c>
      <c r="R18" s="7">
        <v>303416</v>
      </c>
      <c r="S18" s="7">
        <v>314985</v>
      </c>
      <c r="T18" s="7">
        <v>170775</v>
      </c>
      <c r="U18" s="7">
        <v>223741</v>
      </c>
      <c r="V18" s="7">
        <v>191318</v>
      </c>
      <c r="X18" s="52"/>
      <c r="Y18" s="60"/>
    </row>
    <row r="19" spans="1:25" x14ac:dyDescent="0.3">
      <c r="A19" s="35">
        <v>43252</v>
      </c>
      <c r="B19" s="7">
        <v>1451584</v>
      </c>
      <c r="C19" s="7">
        <v>1264810</v>
      </c>
      <c r="D19" s="7">
        <v>1474383</v>
      </c>
      <c r="E19" s="7">
        <v>562523</v>
      </c>
      <c r="F19" s="7">
        <v>428034</v>
      </c>
      <c r="G19" s="7">
        <v>370613</v>
      </c>
      <c r="H19" s="7">
        <v>338575</v>
      </c>
      <c r="I19" s="7">
        <v>364448</v>
      </c>
      <c r="J19" s="7">
        <v>248234</v>
      </c>
      <c r="K19" s="7">
        <v>138082</v>
      </c>
      <c r="L19" s="7">
        <v>183319</v>
      </c>
      <c r="M19" s="37"/>
      <c r="N19" s="7">
        <v>1224119</v>
      </c>
      <c r="O19" s="7">
        <v>1056916</v>
      </c>
      <c r="P19" s="7">
        <v>721808</v>
      </c>
      <c r="Q19" s="7">
        <v>475976</v>
      </c>
      <c r="R19" s="7">
        <v>288484</v>
      </c>
      <c r="S19" s="7">
        <v>295294</v>
      </c>
      <c r="T19" s="7">
        <v>166317</v>
      </c>
      <c r="U19" s="7">
        <v>220684</v>
      </c>
      <c r="V19" s="7">
        <v>183784</v>
      </c>
      <c r="X19" s="52"/>
      <c r="Y19" s="60"/>
    </row>
    <row r="20" spans="1:25" x14ac:dyDescent="0.3">
      <c r="A20" s="35">
        <v>43282</v>
      </c>
      <c r="B20" s="7">
        <v>1432423</v>
      </c>
      <c r="C20" s="7">
        <v>1265693</v>
      </c>
      <c r="D20" s="7">
        <v>1473632</v>
      </c>
      <c r="E20" s="7">
        <v>554761</v>
      </c>
      <c r="F20" s="7">
        <v>430660</v>
      </c>
      <c r="G20" s="7">
        <v>374535</v>
      </c>
      <c r="H20" s="7">
        <v>339303</v>
      </c>
      <c r="I20" s="7">
        <v>356583</v>
      </c>
      <c r="J20" s="7">
        <v>243940</v>
      </c>
      <c r="K20" s="7">
        <v>137839</v>
      </c>
      <c r="L20" s="7">
        <v>179010</v>
      </c>
      <c r="M20" s="37"/>
      <c r="N20" s="7">
        <v>1220570</v>
      </c>
      <c r="O20" s="7">
        <v>1071046</v>
      </c>
      <c r="P20" s="7">
        <v>726418</v>
      </c>
      <c r="Q20" s="7">
        <v>468719</v>
      </c>
      <c r="R20" s="7">
        <v>293454</v>
      </c>
      <c r="S20" s="7">
        <v>297751</v>
      </c>
      <c r="T20" s="7">
        <v>169340</v>
      </c>
      <c r="U20" s="7">
        <v>222464</v>
      </c>
      <c r="V20" s="7">
        <v>183465</v>
      </c>
      <c r="X20" s="52"/>
      <c r="Y20" s="60"/>
    </row>
    <row r="21" spans="1:25" x14ac:dyDescent="0.3">
      <c r="A21" s="35">
        <v>43313</v>
      </c>
      <c r="B21" s="7">
        <v>1447959</v>
      </c>
      <c r="C21" s="7">
        <v>1270418</v>
      </c>
      <c r="D21" s="7">
        <v>1453926</v>
      </c>
      <c r="E21" s="7">
        <v>558457</v>
      </c>
      <c r="F21" s="7">
        <v>427668</v>
      </c>
      <c r="G21" s="7">
        <v>370929</v>
      </c>
      <c r="H21" s="7">
        <v>338843</v>
      </c>
      <c r="I21" s="7">
        <v>361202</v>
      </c>
      <c r="J21" s="7">
        <v>244060</v>
      </c>
      <c r="K21" s="7">
        <v>134943</v>
      </c>
      <c r="L21" s="7">
        <v>175441</v>
      </c>
      <c r="M21" s="37"/>
      <c r="N21" s="7">
        <v>1233369</v>
      </c>
      <c r="O21" s="7">
        <v>1065958</v>
      </c>
      <c r="P21" s="7">
        <v>722197</v>
      </c>
      <c r="Q21" s="7">
        <v>465811</v>
      </c>
      <c r="R21" s="7">
        <v>291190</v>
      </c>
      <c r="S21" s="7">
        <v>299222</v>
      </c>
      <c r="T21" s="7">
        <v>165840</v>
      </c>
      <c r="U21" s="7">
        <v>222944</v>
      </c>
      <c r="V21" s="7">
        <v>183761</v>
      </c>
      <c r="X21" s="52"/>
      <c r="Y21" s="60"/>
    </row>
    <row r="22" spans="1:25" x14ac:dyDescent="0.3">
      <c r="A22" s="35">
        <v>43344</v>
      </c>
      <c r="B22" s="7">
        <v>1416886</v>
      </c>
      <c r="C22" s="7">
        <v>1252144</v>
      </c>
      <c r="D22" s="7">
        <v>1453596</v>
      </c>
      <c r="E22" s="7">
        <v>546201</v>
      </c>
      <c r="F22" s="7">
        <v>424876</v>
      </c>
      <c r="G22" s="7">
        <v>363002</v>
      </c>
      <c r="H22" s="7">
        <v>333460</v>
      </c>
      <c r="I22" s="7">
        <v>355918</v>
      </c>
      <c r="J22" s="7">
        <v>242408</v>
      </c>
      <c r="K22" s="7">
        <v>135742</v>
      </c>
      <c r="L22" s="7">
        <v>182523</v>
      </c>
      <c r="M22" s="37"/>
      <c r="N22" s="7">
        <v>1208596</v>
      </c>
      <c r="O22" s="7">
        <v>1051489</v>
      </c>
      <c r="P22" s="7">
        <v>719765</v>
      </c>
      <c r="Q22" s="7">
        <v>455863</v>
      </c>
      <c r="R22" s="7">
        <v>284971</v>
      </c>
      <c r="S22" s="7">
        <v>288440</v>
      </c>
      <c r="T22" s="7">
        <v>163417</v>
      </c>
      <c r="U22" s="7">
        <v>219814</v>
      </c>
      <c r="V22" s="7">
        <v>177446</v>
      </c>
      <c r="X22" s="52"/>
      <c r="Y22" s="60"/>
    </row>
    <row r="23" spans="1:25" x14ac:dyDescent="0.3">
      <c r="A23" s="35">
        <v>43374</v>
      </c>
      <c r="B23" s="7">
        <v>1404972</v>
      </c>
      <c r="C23" s="7">
        <v>1228002</v>
      </c>
      <c r="D23" s="7">
        <v>1452609</v>
      </c>
      <c r="E23" s="7">
        <v>533531</v>
      </c>
      <c r="F23" s="7">
        <v>421009</v>
      </c>
      <c r="G23" s="7">
        <v>360117</v>
      </c>
      <c r="H23" s="7">
        <v>327011</v>
      </c>
      <c r="I23" s="7">
        <v>346545</v>
      </c>
      <c r="J23" s="7">
        <v>239443</v>
      </c>
      <c r="K23" s="7">
        <v>135330</v>
      </c>
      <c r="L23" s="7">
        <v>181205</v>
      </c>
      <c r="M23" s="37"/>
      <c r="N23" s="7">
        <v>1202128</v>
      </c>
      <c r="O23" s="7">
        <v>1038743</v>
      </c>
      <c r="P23" s="7">
        <v>722886</v>
      </c>
      <c r="Q23" s="7">
        <v>451736</v>
      </c>
      <c r="R23" s="7">
        <v>283691</v>
      </c>
      <c r="S23" s="7">
        <v>284482</v>
      </c>
      <c r="T23" s="7">
        <v>167821</v>
      </c>
      <c r="U23" s="7">
        <v>213368</v>
      </c>
      <c r="V23" s="7">
        <v>176008</v>
      </c>
      <c r="W23" s="7"/>
      <c r="X23" s="52"/>
      <c r="Y23" s="60"/>
    </row>
    <row r="24" spans="1:25" x14ac:dyDescent="0.3">
      <c r="A24" s="35">
        <v>43405</v>
      </c>
      <c r="B24" s="7">
        <v>1403779</v>
      </c>
      <c r="C24" s="7">
        <v>1222611</v>
      </c>
      <c r="D24" s="7">
        <v>1451399</v>
      </c>
      <c r="E24" s="7">
        <v>519224</v>
      </c>
      <c r="F24" s="7">
        <v>415577</v>
      </c>
      <c r="G24" s="7">
        <v>359110</v>
      </c>
      <c r="H24" s="7">
        <v>322798</v>
      </c>
      <c r="I24" s="7">
        <v>340816</v>
      </c>
      <c r="J24" s="7">
        <v>238771</v>
      </c>
      <c r="K24" s="7">
        <v>136834</v>
      </c>
      <c r="L24" s="7">
        <v>177196</v>
      </c>
      <c r="M24" s="37"/>
      <c r="N24" s="7">
        <v>1187848</v>
      </c>
      <c r="O24" s="7">
        <v>1028736</v>
      </c>
      <c r="P24" s="7">
        <v>727079</v>
      </c>
      <c r="Q24" s="7">
        <v>434436</v>
      </c>
      <c r="R24" s="7">
        <v>283751</v>
      </c>
      <c r="S24" s="7">
        <v>280404</v>
      </c>
      <c r="T24" s="7">
        <v>165868</v>
      </c>
      <c r="U24" s="7">
        <v>205702</v>
      </c>
      <c r="V24" s="7">
        <v>168690</v>
      </c>
      <c r="W24" s="7"/>
      <c r="X24" s="52"/>
      <c r="Y24" s="60"/>
    </row>
    <row r="25" spans="1:25" x14ac:dyDescent="0.3">
      <c r="A25" s="47">
        <v>43435</v>
      </c>
      <c r="B25" s="48">
        <v>1396417</v>
      </c>
      <c r="C25" s="48">
        <v>1223410</v>
      </c>
      <c r="D25" s="48">
        <v>1452061</v>
      </c>
      <c r="E25" s="48">
        <v>514926</v>
      </c>
      <c r="F25" s="48">
        <v>417368</v>
      </c>
      <c r="G25" s="48">
        <v>363183</v>
      </c>
      <c r="H25" s="48">
        <v>320602</v>
      </c>
      <c r="I25" s="48">
        <v>332868</v>
      </c>
      <c r="J25" s="48">
        <v>236339</v>
      </c>
      <c r="K25" s="48">
        <v>140497</v>
      </c>
      <c r="L25" s="48">
        <v>180915</v>
      </c>
      <c r="M25" s="50"/>
      <c r="N25" s="48">
        <v>1168831</v>
      </c>
      <c r="O25" s="48">
        <v>1010578</v>
      </c>
      <c r="P25" s="48">
        <v>710665</v>
      </c>
      <c r="Q25" s="48">
        <v>426992</v>
      </c>
      <c r="R25" s="48">
        <v>281025</v>
      </c>
      <c r="S25" s="48">
        <v>278545</v>
      </c>
      <c r="T25" s="48">
        <v>166574</v>
      </c>
      <c r="U25" s="48">
        <v>205393</v>
      </c>
      <c r="V25" s="48">
        <v>163546</v>
      </c>
      <c r="W25" s="7"/>
      <c r="X25" s="52"/>
      <c r="Y25" s="60"/>
    </row>
    <row r="26" spans="1:25" s="17" customFormat="1" x14ac:dyDescent="0.3">
      <c r="A26" s="36">
        <v>43466</v>
      </c>
      <c r="B26" s="7">
        <v>1410896</v>
      </c>
      <c r="C26" s="7">
        <v>1246568</v>
      </c>
      <c r="D26" s="7">
        <v>1426050</v>
      </c>
      <c r="E26" s="7">
        <v>508705</v>
      </c>
      <c r="F26" s="7">
        <v>417298</v>
      </c>
      <c r="G26" s="7">
        <v>360345</v>
      </c>
      <c r="H26" s="7">
        <v>321146</v>
      </c>
      <c r="I26" s="7">
        <v>329971</v>
      </c>
      <c r="J26" s="7">
        <v>233868</v>
      </c>
      <c r="K26" s="7">
        <v>141460</v>
      </c>
      <c r="L26" s="7">
        <v>180053</v>
      </c>
      <c r="M26" s="37"/>
      <c r="N26" s="7">
        <v>1178687</v>
      </c>
      <c r="O26" s="7">
        <v>1032870</v>
      </c>
      <c r="P26" s="7">
        <v>712291</v>
      </c>
      <c r="Q26" s="7">
        <v>431419</v>
      </c>
      <c r="R26" s="7">
        <v>278558</v>
      </c>
      <c r="S26" s="7">
        <v>280684</v>
      </c>
      <c r="T26" s="7">
        <v>163694</v>
      </c>
      <c r="U26" s="7">
        <v>201969</v>
      </c>
      <c r="V26" s="7">
        <v>159836</v>
      </c>
      <c r="X26" s="52"/>
      <c r="Y26" s="60"/>
    </row>
    <row r="27" spans="1:25" s="17" customFormat="1" x14ac:dyDescent="0.3">
      <c r="A27" s="36">
        <v>43497</v>
      </c>
      <c r="B27" s="7">
        <v>1362205</v>
      </c>
      <c r="C27" s="7">
        <v>1186594</v>
      </c>
      <c r="D27" s="7">
        <v>1426261</v>
      </c>
      <c r="E27" s="7">
        <v>493614</v>
      </c>
      <c r="F27" s="7">
        <v>405558</v>
      </c>
      <c r="G27" s="7">
        <v>345618</v>
      </c>
      <c r="H27" s="7">
        <v>315142</v>
      </c>
      <c r="I27" s="7">
        <v>322885</v>
      </c>
      <c r="J27" s="7">
        <v>232084</v>
      </c>
      <c r="K27" s="7">
        <v>133497</v>
      </c>
      <c r="L27" s="7">
        <v>171459</v>
      </c>
      <c r="M27" s="37"/>
      <c r="N27" s="7">
        <v>1153690</v>
      </c>
      <c r="O27" s="7">
        <v>1016438</v>
      </c>
      <c r="P27" s="7">
        <v>707917</v>
      </c>
      <c r="Q27" s="7">
        <v>411227</v>
      </c>
      <c r="R27" s="7">
        <v>271872</v>
      </c>
      <c r="S27" s="7">
        <v>272259</v>
      </c>
      <c r="T27" s="7">
        <v>161984</v>
      </c>
      <c r="U27" s="7">
        <v>199091</v>
      </c>
      <c r="V27" s="7">
        <v>156696</v>
      </c>
      <c r="X27" s="52"/>
      <c r="Y27" s="60"/>
    </row>
    <row r="28" spans="1:25" s="17" customFormat="1" x14ac:dyDescent="0.3">
      <c r="A28" s="36">
        <v>43525</v>
      </c>
      <c r="B28" s="7">
        <v>1358945</v>
      </c>
      <c r="C28" s="7">
        <v>1186689</v>
      </c>
      <c r="D28" s="7">
        <v>1427127</v>
      </c>
      <c r="E28" s="7">
        <v>497699</v>
      </c>
      <c r="F28" s="7">
        <v>405013</v>
      </c>
      <c r="G28" s="7">
        <v>342596</v>
      </c>
      <c r="H28" s="7">
        <v>314516</v>
      </c>
      <c r="I28" s="7">
        <v>326360</v>
      </c>
      <c r="J28" s="7">
        <v>231256</v>
      </c>
      <c r="K28" s="7">
        <v>134443</v>
      </c>
      <c r="L28" s="7">
        <v>174224</v>
      </c>
      <c r="M28" s="37"/>
      <c r="N28" s="7">
        <v>1136412</v>
      </c>
      <c r="O28" s="7">
        <v>1006177</v>
      </c>
      <c r="P28" s="7">
        <v>711872</v>
      </c>
      <c r="Q28" s="7">
        <v>407690</v>
      </c>
      <c r="R28" s="7">
        <v>268238</v>
      </c>
      <c r="S28" s="7">
        <v>271117</v>
      </c>
      <c r="T28" s="7">
        <v>163814</v>
      </c>
      <c r="U28" s="7">
        <v>194007</v>
      </c>
      <c r="V28" s="7">
        <v>153073</v>
      </c>
      <c r="X28" s="52"/>
      <c r="Y28" s="60"/>
    </row>
    <row r="29" spans="1:25" s="17" customFormat="1" x14ac:dyDescent="0.3">
      <c r="A29" s="36">
        <v>43556</v>
      </c>
      <c r="B29" s="7">
        <v>1371194</v>
      </c>
      <c r="C29" s="7">
        <v>1199764</v>
      </c>
      <c r="D29" s="7">
        <v>1427219</v>
      </c>
      <c r="E29" s="7">
        <v>499817</v>
      </c>
      <c r="F29" s="7">
        <v>406279</v>
      </c>
      <c r="G29" s="7">
        <v>335742</v>
      </c>
      <c r="H29" s="7">
        <v>312775</v>
      </c>
      <c r="I29" s="7">
        <v>321482</v>
      </c>
      <c r="J29" s="7">
        <v>230827</v>
      </c>
      <c r="K29" s="7">
        <v>134567</v>
      </c>
      <c r="L29" s="7">
        <v>168548</v>
      </c>
      <c r="M29" s="37"/>
      <c r="N29" s="7">
        <v>1137105</v>
      </c>
      <c r="O29" s="7">
        <v>997551</v>
      </c>
      <c r="P29" s="7">
        <v>707597</v>
      </c>
      <c r="Q29" s="7">
        <v>403175</v>
      </c>
      <c r="R29" s="7">
        <v>262781</v>
      </c>
      <c r="S29" s="7">
        <v>268045</v>
      </c>
      <c r="T29" s="7">
        <v>159765</v>
      </c>
      <c r="U29" s="7">
        <v>189448</v>
      </c>
      <c r="V29" s="7">
        <v>157640</v>
      </c>
      <c r="X29" s="52"/>
      <c r="Y29" s="60"/>
    </row>
    <row r="30" spans="1:25" s="17" customFormat="1" x14ac:dyDescent="0.3">
      <c r="A30" s="36">
        <v>43586</v>
      </c>
      <c r="B30" s="7">
        <v>1302951</v>
      </c>
      <c r="C30" s="7">
        <v>1181023</v>
      </c>
      <c r="D30" s="7">
        <v>1425996</v>
      </c>
      <c r="E30" s="7">
        <v>494836</v>
      </c>
      <c r="F30" s="7">
        <v>401361</v>
      </c>
      <c r="G30" s="7">
        <v>330254</v>
      </c>
      <c r="H30" s="7">
        <v>308581</v>
      </c>
      <c r="I30" s="7">
        <v>313743</v>
      </c>
      <c r="J30" s="7">
        <v>229791</v>
      </c>
      <c r="K30" s="7">
        <v>132793</v>
      </c>
      <c r="L30" s="7">
        <v>169119</v>
      </c>
      <c r="M30" s="37"/>
      <c r="N30" s="7">
        <v>1074046</v>
      </c>
      <c r="O30" s="7">
        <v>984582</v>
      </c>
      <c r="P30" s="7">
        <v>704064</v>
      </c>
      <c r="Q30" s="7">
        <v>406326</v>
      </c>
      <c r="R30" s="7">
        <v>260661</v>
      </c>
      <c r="S30" s="7">
        <v>266702</v>
      </c>
      <c r="T30" s="7">
        <v>158426</v>
      </c>
      <c r="U30" s="7">
        <v>184299</v>
      </c>
      <c r="V30" s="7">
        <v>154524</v>
      </c>
      <c r="X30" s="52"/>
      <c r="Y30" s="60"/>
    </row>
    <row r="31" spans="1:25" s="17" customFormat="1" x14ac:dyDescent="0.3">
      <c r="A31" s="36">
        <v>43617</v>
      </c>
      <c r="B31" s="7">
        <v>1277947</v>
      </c>
      <c r="C31" s="7">
        <v>1175653</v>
      </c>
      <c r="D31" s="7">
        <v>1424232</v>
      </c>
      <c r="E31" s="7">
        <v>488829</v>
      </c>
      <c r="F31" s="7">
        <v>399672</v>
      </c>
      <c r="G31" s="7">
        <v>327345</v>
      </c>
      <c r="H31" s="7">
        <v>307662</v>
      </c>
      <c r="I31" s="7">
        <v>310246</v>
      </c>
      <c r="J31" s="7">
        <v>228801</v>
      </c>
      <c r="K31" s="7">
        <v>132821</v>
      </c>
      <c r="L31" s="7">
        <v>175512</v>
      </c>
      <c r="M31" s="37"/>
      <c r="N31" s="7">
        <v>1066147</v>
      </c>
      <c r="O31" s="7">
        <v>986385</v>
      </c>
      <c r="P31" s="7">
        <v>686819</v>
      </c>
      <c r="Q31" s="7">
        <v>403350</v>
      </c>
      <c r="R31" s="7">
        <v>258394</v>
      </c>
      <c r="S31" s="7">
        <v>268096</v>
      </c>
      <c r="T31" s="7">
        <v>159568</v>
      </c>
      <c r="U31" s="7">
        <v>184914</v>
      </c>
      <c r="V31" s="7">
        <v>151523</v>
      </c>
      <c r="X31" s="52"/>
      <c r="Y31" s="60"/>
    </row>
    <row r="32" spans="1:25" s="17" customFormat="1" x14ac:dyDescent="0.3">
      <c r="A32" s="36">
        <v>43647</v>
      </c>
      <c r="B32" s="7">
        <v>1265990</v>
      </c>
      <c r="C32" s="7">
        <v>1164319</v>
      </c>
      <c r="D32" s="7">
        <v>1424168</v>
      </c>
      <c r="E32" s="7">
        <v>483120</v>
      </c>
      <c r="F32" s="7">
        <v>376975</v>
      </c>
      <c r="G32" s="7">
        <v>327879</v>
      </c>
      <c r="H32" s="7">
        <v>306119</v>
      </c>
      <c r="I32" s="7">
        <v>305069</v>
      </c>
      <c r="J32" s="7">
        <v>229074</v>
      </c>
      <c r="K32" s="7">
        <v>130484</v>
      </c>
      <c r="L32" s="7">
        <v>166663</v>
      </c>
      <c r="M32" s="37"/>
      <c r="N32" s="7">
        <v>1067861</v>
      </c>
      <c r="O32" s="7">
        <v>978062</v>
      </c>
      <c r="P32" s="7">
        <v>649908</v>
      </c>
      <c r="Q32" s="7">
        <v>399042</v>
      </c>
      <c r="R32" s="7">
        <v>257034</v>
      </c>
      <c r="S32" s="7">
        <v>267268</v>
      </c>
      <c r="T32" s="7">
        <v>157553</v>
      </c>
      <c r="U32" s="7">
        <v>183127</v>
      </c>
      <c r="V32" s="7">
        <v>150661</v>
      </c>
      <c r="X32" s="52"/>
      <c r="Y32" s="60"/>
    </row>
    <row r="33" spans="1:25" s="17" customFormat="1" x14ac:dyDescent="0.3">
      <c r="A33" s="36">
        <v>43678</v>
      </c>
      <c r="B33" s="7">
        <v>1268839</v>
      </c>
      <c r="C33" s="7">
        <v>1164025</v>
      </c>
      <c r="D33" s="7">
        <v>1402836</v>
      </c>
      <c r="E33" s="7">
        <v>482194</v>
      </c>
      <c r="F33" s="7">
        <v>371559</v>
      </c>
      <c r="G33" s="7">
        <v>315270</v>
      </c>
      <c r="H33" s="7">
        <v>305629</v>
      </c>
      <c r="I33" s="7">
        <v>303425</v>
      </c>
      <c r="J33" s="7">
        <v>228754</v>
      </c>
      <c r="K33" s="7">
        <v>128265</v>
      </c>
      <c r="L33" s="7">
        <v>162972</v>
      </c>
      <c r="M33" s="37"/>
      <c r="N33" s="7">
        <v>1081726</v>
      </c>
      <c r="O33" s="7">
        <v>979169</v>
      </c>
      <c r="P33" s="7">
        <v>655103</v>
      </c>
      <c r="Q33" s="7">
        <v>395932</v>
      </c>
      <c r="R33" s="7">
        <v>249425</v>
      </c>
      <c r="S33" s="7">
        <v>265699</v>
      </c>
      <c r="T33" s="7">
        <v>155465</v>
      </c>
      <c r="U33" s="7">
        <v>180923</v>
      </c>
      <c r="V33" s="7">
        <v>150437</v>
      </c>
      <c r="X33" s="52"/>
      <c r="Y33" s="60"/>
    </row>
    <row r="34" spans="1:25" s="17" customFormat="1" x14ac:dyDescent="0.3">
      <c r="A34" s="36">
        <v>43709</v>
      </c>
      <c r="B34" s="7">
        <v>1240959</v>
      </c>
      <c r="C34" s="7">
        <v>1166500</v>
      </c>
      <c r="D34" s="7">
        <v>1415071</v>
      </c>
      <c r="E34" s="7">
        <v>474055</v>
      </c>
      <c r="F34" s="7">
        <v>372812</v>
      </c>
      <c r="G34" s="7">
        <v>310586</v>
      </c>
      <c r="H34" s="7">
        <v>303243</v>
      </c>
      <c r="I34" s="7">
        <v>296473</v>
      </c>
      <c r="J34" s="7">
        <v>225496</v>
      </c>
      <c r="K34" s="7">
        <v>130496</v>
      </c>
      <c r="L34" s="7">
        <v>169127</v>
      </c>
      <c r="M34" s="37"/>
      <c r="N34" s="7">
        <v>1052465</v>
      </c>
      <c r="O34" s="7">
        <v>969894</v>
      </c>
      <c r="P34" s="7">
        <v>659699</v>
      </c>
      <c r="Q34" s="7">
        <v>386004</v>
      </c>
      <c r="R34" s="7">
        <v>244351</v>
      </c>
      <c r="S34" s="7">
        <v>262070</v>
      </c>
      <c r="T34" s="7">
        <v>159780</v>
      </c>
      <c r="U34" s="7">
        <v>176949</v>
      </c>
      <c r="V34" s="7">
        <v>145547</v>
      </c>
      <c r="X34" s="52"/>
      <c r="Y34" s="60"/>
    </row>
    <row r="35" spans="1:25" s="17" customFormat="1" x14ac:dyDescent="0.3">
      <c r="A35" s="36">
        <v>43739</v>
      </c>
      <c r="B35" s="7">
        <v>1223771</v>
      </c>
      <c r="C35" s="7">
        <v>1136247</v>
      </c>
      <c r="D35" s="7">
        <v>1420796</v>
      </c>
      <c r="E35" s="7">
        <v>463256</v>
      </c>
      <c r="F35" s="7">
        <v>367074</v>
      </c>
      <c r="G35" s="7">
        <v>308015</v>
      </c>
      <c r="H35" s="7">
        <v>302690</v>
      </c>
      <c r="I35" s="7">
        <v>292395</v>
      </c>
      <c r="J35" s="7">
        <v>221083</v>
      </c>
      <c r="K35" s="7">
        <v>128492</v>
      </c>
      <c r="L35" s="7">
        <v>168958</v>
      </c>
      <c r="M35" s="37"/>
      <c r="N35" s="7">
        <v>1042909</v>
      </c>
      <c r="O35" s="7">
        <v>959671</v>
      </c>
      <c r="P35" s="7">
        <v>655618</v>
      </c>
      <c r="Q35" s="7">
        <v>378239</v>
      </c>
      <c r="R35" s="7">
        <v>246797</v>
      </c>
      <c r="S35" s="7">
        <v>260823</v>
      </c>
      <c r="T35" s="7">
        <v>160068</v>
      </c>
      <c r="U35" s="7">
        <v>174309</v>
      </c>
      <c r="V35" s="7">
        <v>144832</v>
      </c>
      <c r="X35" s="52"/>
      <c r="Y35" s="60"/>
    </row>
    <row r="36" spans="1:25" s="17" customFormat="1" x14ac:dyDescent="0.3">
      <c r="A36" s="36">
        <v>43770</v>
      </c>
      <c r="B36" s="7">
        <v>1217029</v>
      </c>
      <c r="C36" s="7">
        <v>1133268</v>
      </c>
      <c r="D36" s="7">
        <v>1421309</v>
      </c>
      <c r="E36" s="7">
        <v>454685</v>
      </c>
      <c r="F36" s="7">
        <v>364936</v>
      </c>
      <c r="G36" s="7">
        <v>309167</v>
      </c>
      <c r="H36" s="7">
        <v>297920</v>
      </c>
      <c r="I36" s="7">
        <v>288819</v>
      </c>
      <c r="J36" s="7">
        <v>220229</v>
      </c>
      <c r="K36" s="7">
        <v>129053</v>
      </c>
      <c r="L36" s="7">
        <v>163324</v>
      </c>
      <c r="M36" s="37"/>
      <c r="N36" s="7">
        <v>1032959</v>
      </c>
      <c r="O36" s="7">
        <v>966299</v>
      </c>
      <c r="P36" s="7">
        <v>653340</v>
      </c>
      <c r="Q36" s="7">
        <v>371540</v>
      </c>
      <c r="R36" s="7">
        <v>246910</v>
      </c>
      <c r="S36" s="7">
        <v>258856</v>
      </c>
      <c r="T36" s="7">
        <v>160363</v>
      </c>
      <c r="U36" s="7">
        <v>171713</v>
      </c>
      <c r="V36" s="7">
        <v>143517</v>
      </c>
      <c r="X36" s="52"/>
      <c r="Y36" s="60"/>
    </row>
    <row r="37" spans="1:25" s="17" customFormat="1" x14ac:dyDescent="0.3">
      <c r="A37" s="47">
        <v>43800</v>
      </c>
      <c r="B37" s="48">
        <v>1215852</v>
      </c>
      <c r="C37" s="48">
        <v>1141178</v>
      </c>
      <c r="D37" s="48">
        <v>1422283</v>
      </c>
      <c r="E37" s="48">
        <v>451386</v>
      </c>
      <c r="F37" s="48">
        <v>370005</v>
      </c>
      <c r="G37" s="48">
        <v>317817</v>
      </c>
      <c r="H37" s="48">
        <v>295079</v>
      </c>
      <c r="I37" s="48">
        <v>282723</v>
      </c>
      <c r="J37" s="48">
        <v>217760</v>
      </c>
      <c r="K37" s="48">
        <v>133412</v>
      </c>
      <c r="L37" s="48">
        <v>162429</v>
      </c>
      <c r="M37" s="50"/>
      <c r="N37" s="48">
        <v>1026341</v>
      </c>
      <c r="O37" s="48">
        <v>954497</v>
      </c>
      <c r="P37" s="48">
        <v>648812</v>
      </c>
      <c r="Q37" s="48">
        <v>366420</v>
      </c>
      <c r="R37" s="48">
        <v>248288</v>
      </c>
      <c r="S37" s="48">
        <v>255087</v>
      </c>
      <c r="T37" s="48">
        <v>163449</v>
      </c>
      <c r="U37" s="48">
        <v>167601</v>
      </c>
      <c r="V37" s="48">
        <v>142563</v>
      </c>
      <c r="X37" s="52"/>
      <c r="Y37" s="60"/>
    </row>
    <row r="38" spans="1:25" s="17" customFormat="1" x14ac:dyDescent="0.3">
      <c r="A38" s="36">
        <v>43831</v>
      </c>
      <c r="B38" s="7">
        <v>1250634</v>
      </c>
      <c r="C38" s="7">
        <v>1169241</v>
      </c>
      <c r="D38" s="7">
        <v>1426535</v>
      </c>
      <c r="E38" s="7">
        <v>451466</v>
      </c>
      <c r="F38" s="7">
        <v>368929</v>
      </c>
      <c r="G38" s="41">
        <f>G37+(G37*'%ch ABCs 2017-20'!G38)</f>
        <v>316730.60984261916</v>
      </c>
      <c r="H38" s="7">
        <v>296079</v>
      </c>
      <c r="I38" s="7">
        <v>277237</v>
      </c>
      <c r="J38" s="7">
        <v>217182</v>
      </c>
      <c r="K38" s="7">
        <v>132341</v>
      </c>
      <c r="L38" s="7">
        <v>157982</v>
      </c>
      <c r="M38" s="37"/>
      <c r="N38" s="7">
        <v>1042193</v>
      </c>
      <c r="O38" s="7">
        <v>967043</v>
      </c>
      <c r="P38" s="7">
        <v>645108</v>
      </c>
      <c r="Q38" s="7">
        <v>367244</v>
      </c>
      <c r="R38" s="41">
        <f>R37+(R37*'%ch ABCs 2017-20'!R38)</f>
        <v>245595.78647803806</v>
      </c>
      <c r="S38" s="7">
        <v>252733</v>
      </c>
      <c r="T38" s="7">
        <v>156217</v>
      </c>
      <c r="U38" s="7">
        <v>162345</v>
      </c>
      <c r="V38" s="7">
        <v>139698</v>
      </c>
      <c r="X38" s="52"/>
      <c r="Y38" s="60"/>
    </row>
    <row r="39" spans="1:25" s="17" customFormat="1" x14ac:dyDescent="0.3">
      <c r="A39" s="36">
        <v>43862</v>
      </c>
      <c r="B39" s="7">
        <v>1206595</v>
      </c>
      <c r="C39" s="7">
        <v>1134184</v>
      </c>
      <c r="D39" s="7">
        <v>1419614</v>
      </c>
      <c r="E39" s="7">
        <v>441934</v>
      </c>
      <c r="F39" s="7">
        <v>359960</v>
      </c>
      <c r="G39" s="41">
        <f>G38+(G38*'%ch ABCs 2017-20'!G39)</f>
        <v>308962.46925732464</v>
      </c>
      <c r="H39" s="7">
        <v>289679</v>
      </c>
      <c r="I39" s="7">
        <v>274808</v>
      </c>
      <c r="J39" s="7">
        <v>215932</v>
      </c>
      <c r="K39" s="7">
        <v>126879</v>
      </c>
      <c r="L39" s="7">
        <v>155009</v>
      </c>
      <c r="M39" s="37"/>
      <c r="N39" s="7">
        <v>1022485</v>
      </c>
      <c r="O39" s="7">
        <v>962084</v>
      </c>
      <c r="P39" s="7">
        <v>633567</v>
      </c>
      <c r="Q39" s="7">
        <v>356621</v>
      </c>
      <c r="R39" s="41">
        <f>R38+(R38*'%ch ABCs 2017-20'!R39)</f>
        <v>240774.47813206122</v>
      </c>
      <c r="S39" s="7">
        <v>245629</v>
      </c>
      <c r="T39" s="7">
        <v>155021</v>
      </c>
      <c r="U39" s="7">
        <v>158101</v>
      </c>
      <c r="V39" s="7">
        <v>137275</v>
      </c>
      <c r="X39" s="52"/>
      <c r="Y39" s="60"/>
    </row>
    <row r="40" spans="1:25" s="17" customFormat="1" x14ac:dyDescent="0.3">
      <c r="A40" s="36">
        <v>43891</v>
      </c>
      <c r="B40" s="7">
        <v>1210915</v>
      </c>
      <c r="C40" s="7">
        <v>1132908</v>
      </c>
      <c r="D40" s="7">
        <v>1326213</v>
      </c>
      <c r="E40" s="7">
        <v>442610</v>
      </c>
      <c r="F40" s="7">
        <v>365880</v>
      </c>
      <c r="G40" s="41">
        <f>G39+(G39*'%ch ABCs 2017-20'!G40)</f>
        <v>305665.77144621545</v>
      </c>
      <c r="H40" s="7">
        <v>289393</v>
      </c>
      <c r="I40" s="7">
        <v>276453</v>
      </c>
      <c r="J40" s="7">
        <v>215640</v>
      </c>
      <c r="K40" s="7">
        <v>129961</v>
      </c>
      <c r="L40" s="7">
        <v>146373</v>
      </c>
      <c r="M40" s="37"/>
      <c r="N40" s="7">
        <v>1013777</v>
      </c>
      <c r="O40" s="7">
        <v>952914</v>
      </c>
      <c r="P40" s="7">
        <v>647622</v>
      </c>
      <c r="Q40" s="7">
        <v>354375</v>
      </c>
      <c r="R40" s="41">
        <f>R39+(R39*'%ch ABCs 2017-20'!R40)</f>
        <v>242070.38210013186</v>
      </c>
      <c r="S40" s="7">
        <v>252118</v>
      </c>
      <c r="T40" s="7">
        <v>156174</v>
      </c>
      <c r="U40" s="7">
        <v>163695</v>
      </c>
      <c r="V40" s="7">
        <v>134931</v>
      </c>
      <c r="X40" s="52"/>
      <c r="Y40" s="60"/>
    </row>
    <row r="41" spans="1:25" s="17" customFormat="1" x14ac:dyDescent="0.3">
      <c r="A41" s="36">
        <v>43922</v>
      </c>
      <c r="B41" s="116">
        <v>971154.64343934378</v>
      </c>
      <c r="C41" s="81">
        <v>944981</v>
      </c>
      <c r="D41" s="81">
        <v>398787</v>
      </c>
      <c r="E41" s="81">
        <v>363082</v>
      </c>
      <c r="F41" s="116">
        <v>280401.50365551707</v>
      </c>
      <c r="G41" s="51">
        <f>G40+(G40*'%ch ABCs 2017-20'!G41)</f>
        <v>230558.76844220411</v>
      </c>
      <c r="H41" s="81">
        <v>234373</v>
      </c>
      <c r="I41" s="81">
        <v>219275</v>
      </c>
      <c r="J41" s="81">
        <v>134553</v>
      </c>
      <c r="K41" s="81">
        <v>106003</v>
      </c>
      <c r="L41" s="82">
        <v>88756</v>
      </c>
      <c r="M41" s="37"/>
      <c r="N41" s="116">
        <v>779707.96200553363</v>
      </c>
      <c r="O41" s="81">
        <v>836743</v>
      </c>
      <c r="P41" s="116">
        <v>552467.60651441221</v>
      </c>
      <c r="Q41" s="81">
        <v>303747</v>
      </c>
      <c r="R41" s="51">
        <f>R40+(R40*'%ch ABCs 2017-20'!R41)</f>
        <v>208944.82900976873</v>
      </c>
      <c r="S41" s="81">
        <v>217915</v>
      </c>
      <c r="T41" s="81">
        <v>129415</v>
      </c>
      <c r="U41" s="81">
        <v>144251</v>
      </c>
      <c r="V41" s="82">
        <v>118026</v>
      </c>
      <c r="X41" s="52"/>
      <c r="Y41" s="60"/>
    </row>
    <row r="42" spans="1:25" s="17" customFormat="1" x14ac:dyDescent="0.3">
      <c r="A42" s="36">
        <v>43952</v>
      </c>
      <c r="B42" s="117">
        <v>954732.15475348209</v>
      </c>
      <c r="C42" s="7">
        <v>979836</v>
      </c>
      <c r="D42" s="7">
        <v>317580</v>
      </c>
      <c r="E42" s="7">
        <v>371902</v>
      </c>
      <c r="F42" s="118">
        <v>276194.70542673091</v>
      </c>
      <c r="G42" s="41">
        <f>G41+(G41*'%ch ABCs 2017-20'!G42)</f>
        <v>225778.30098035175</v>
      </c>
      <c r="H42" s="7">
        <v>241383</v>
      </c>
      <c r="I42" s="7">
        <v>223727</v>
      </c>
      <c r="J42" s="7">
        <v>137235</v>
      </c>
      <c r="K42" s="7">
        <v>110538</v>
      </c>
      <c r="L42" s="7">
        <v>79038</v>
      </c>
      <c r="M42" s="37"/>
      <c r="N42" s="117">
        <v>879018.89389656077</v>
      </c>
      <c r="O42" s="7">
        <v>878467</v>
      </c>
      <c r="P42" s="117">
        <v>582822.18859921501</v>
      </c>
      <c r="Q42" s="7">
        <v>317420</v>
      </c>
      <c r="R42" s="41">
        <f>R41+(R41*'%ch ABCs 2017-20'!R42)</f>
        <v>219178.19749922145</v>
      </c>
      <c r="S42" s="7">
        <v>224972</v>
      </c>
      <c r="T42" s="7">
        <v>142212</v>
      </c>
      <c r="U42" s="7">
        <v>147357</v>
      </c>
      <c r="V42" s="7">
        <v>124091</v>
      </c>
      <c r="X42" s="52"/>
      <c r="Y42" s="60"/>
    </row>
    <row r="43" spans="1:25" s="17" customFormat="1" x14ac:dyDescent="0.3">
      <c r="A43" s="36">
        <v>43983</v>
      </c>
      <c r="B43" s="119">
        <v>969135.20180717402</v>
      </c>
      <c r="C43" s="7">
        <v>999976</v>
      </c>
      <c r="D43" s="7">
        <v>313248</v>
      </c>
      <c r="E43" s="7">
        <v>383397</v>
      </c>
      <c r="F43" s="119">
        <v>281336.79091775184</v>
      </c>
      <c r="G43" s="41">
        <f>G42+(G42*'%ch ABCs 2017-20'!G43)</f>
        <v>228753.06968733808</v>
      </c>
      <c r="H43" s="7">
        <v>246884</v>
      </c>
      <c r="I43" s="7">
        <v>235609</v>
      </c>
      <c r="J43" s="7">
        <v>140154</v>
      </c>
      <c r="K43" s="7">
        <v>111286</v>
      </c>
      <c r="L43" s="7">
        <v>78287</v>
      </c>
      <c r="M43" s="37"/>
      <c r="N43" s="119">
        <v>868300.14409790526</v>
      </c>
      <c r="O43" s="7">
        <v>903033</v>
      </c>
      <c r="P43" s="119">
        <v>593385.20488637267</v>
      </c>
      <c r="Q43" s="7">
        <v>322898</v>
      </c>
      <c r="R43" s="41">
        <f>R42+(R42*'%ch ABCs 2017-20'!R43)</f>
        <v>221986.55921628492</v>
      </c>
      <c r="S43" s="7">
        <v>222615</v>
      </c>
      <c r="T43" s="7">
        <v>143913</v>
      </c>
      <c r="U43" s="7">
        <v>148337</v>
      </c>
      <c r="V43" s="7">
        <v>127656</v>
      </c>
      <c r="X43" s="52"/>
      <c r="Y43" s="60"/>
    </row>
    <row r="44" spans="1:25" s="17" customFormat="1" x14ac:dyDescent="0.3">
      <c r="A44" s="36">
        <v>44013</v>
      </c>
      <c r="B44" s="41">
        <f>B43+(B43*'%ch ABCs 2017-20'!B44)</f>
        <v>1011897.1685663445</v>
      </c>
      <c r="C44" s="7">
        <v>999390</v>
      </c>
      <c r="D44" s="7">
        <v>369972</v>
      </c>
      <c r="E44" s="7">
        <v>388584</v>
      </c>
      <c r="F44" s="39">
        <f>F43+(F43*'%ch ABCs 2017-20'!F44)</f>
        <v>294533.1759997796</v>
      </c>
      <c r="G44" s="41">
        <f>G43+(G43*'%ch ABCs 2017-20'!G44)</f>
        <v>238201.16721849234</v>
      </c>
      <c r="H44" s="7">
        <v>250298</v>
      </c>
      <c r="I44" s="7">
        <v>238690</v>
      </c>
      <c r="J44" s="7">
        <v>145280</v>
      </c>
      <c r="K44" s="7">
        <v>110438</v>
      </c>
      <c r="L44" s="7">
        <v>86694</v>
      </c>
      <c r="M44" s="37"/>
      <c r="N44" s="41">
        <f>TREND($N$2:N43,$A$2:A43,A44:$A$49)</f>
        <v>928694.31184514612</v>
      </c>
      <c r="O44" s="7">
        <v>878880</v>
      </c>
      <c r="P44" s="41">
        <f>P43+(P43*'%ch ABCs 2017-20'!P44)</f>
        <v>585757.53686877689</v>
      </c>
      <c r="Q44" s="7">
        <v>320612</v>
      </c>
      <c r="R44" s="41">
        <f>R43+(R43*'%ch ABCs 2017-20'!R44)</f>
        <v>218020.49832225472</v>
      </c>
      <c r="S44" s="7">
        <v>222746</v>
      </c>
      <c r="T44" s="7">
        <v>140100</v>
      </c>
      <c r="U44" s="7">
        <v>144610</v>
      </c>
      <c r="V44" s="7">
        <v>125469</v>
      </c>
      <c r="X44" s="52"/>
      <c r="Y44" s="60"/>
    </row>
    <row r="45" spans="1:25" s="17" customFormat="1" x14ac:dyDescent="0.3">
      <c r="A45" s="36">
        <v>44044</v>
      </c>
      <c r="B45" s="41">
        <f>B44+(B44*'%ch ABCs 2017-20'!B45)</f>
        <v>1072439.5789143792</v>
      </c>
      <c r="C45" s="7">
        <v>994081</v>
      </c>
      <c r="D45" s="7">
        <v>504226</v>
      </c>
      <c r="E45" s="7">
        <v>388718</v>
      </c>
      <c r="F45" s="39">
        <f>F44+(F44*'%ch ABCs 2017-20'!F45)</f>
        <v>312974.7113713604</v>
      </c>
      <c r="G45" s="41">
        <f>G44+(G44*'%ch ABCs 2017-20'!G45)</f>
        <v>251780.86327336341</v>
      </c>
      <c r="H45" s="7">
        <v>251736</v>
      </c>
      <c r="I45" s="7">
        <v>237266</v>
      </c>
      <c r="J45" s="7">
        <v>151760</v>
      </c>
      <c r="K45" s="7">
        <v>109533</v>
      </c>
      <c r="L45" s="7">
        <v>94395</v>
      </c>
      <c r="M45" s="37"/>
      <c r="N45" s="41">
        <f>TREND($N$2:N44,$A$2:A44,A45:$A$49)</f>
        <v>917032.03523085639</v>
      </c>
      <c r="O45" s="7">
        <v>872375</v>
      </c>
      <c r="P45" s="41">
        <f>P44+(P44*'%ch ABCs 2017-20'!P45)</f>
        <v>582954.26691788074</v>
      </c>
      <c r="Q45" s="7">
        <v>316962</v>
      </c>
      <c r="R45" s="41">
        <f>R44+(R44*'%ch ABCs 2017-20'!R45)</f>
        <v>215884.45521213708</v>
      </c>
      <c r="S45" s="7">
        <v>221385</v>
      </c>
      <c r="T45" s="7">
        <v>139851</v>
      </c>
      <c r="U45" s="7">
        <v>141011</v>
      </c>
      <c r="V45" s="7">
        <v>125216</v>
      </c>
      <c r="X45" s="52"/>
      <c r="Y45" s="60"/>
    </row>
    <row r="46" spans="1:25" s="17" customFormat="1" x14ac:dyDescent="0.3">
      <c r="A46" s="36">
        <v>44075</v>
      </c>
      <c r="B46" s="41">
        <f>B45+(B45*'%ch ABCs 2017-20'!B46)</f>
        <v>1139508.3268852476</v>
      </c>
      <c r="C46" s="7">
        <v>1007181</v>
      </c>
      <c r="D46" s="7">
        <v>650279</v>
      </c>
      <c r="E46" s="7">
        <v>394250</v>
      </c>
      <c r="F46" s="39">
        <f>F45+(F45*'%ch ABCs 2017-20'!F46)</f>
        <v>333418.42349699326</v>
      </c>
      <c r="G46" s="41">
        <f>G45+(G45*'%ch ABCs 2017-20'!G46)</f>
        <v>266816.52416201547</v>
      </c>
      <c r="H46" s="7">
        <v>255621</v>
      </c>
      <c r="I46" s="7">
        <v>241439</v>
      </c>
      <c r="J46" s="7">
        <v>154288</v>
      </c>
      <c r="K46" s="7">
        <v>113261</v>
      </c>
      <c r="L46" s="7">
        <v>104194</v>
      </c>
      <c r="M46" s="37"/>
      <c r="N46" s="41">
        <f>TREND($N$2:N45,$A$2:A45,A46:$A$49)</f>
        <v>905369.7586165648</v>
      </c>
      <c r="O46" s="7">
        <v>871121</v>
      </c>
      <c r="P46" s="41">
        <f>P45+(P45*'%ch ABCs 2017-20'!P46)</f>
        <v>594736.9520790159</v>
      </c>
      <c r="Q46" s="7">
        <v>321267</v>
      </c>
      <c r="R46" s="41">
        <f>R45+(R45*'%ch ABCs 2017-20'!R46)</f>
        <v>219165.96343685695</v>
      </c>
      <c r="S46" s="7">
        <v>223759</v>
      </c>
      <c r="T46" s="7">
        <v>144034</v>
      </c>
      <c r="U46" s="7">
        <v>143937</v>
      </c>
      <c r="V46" s="7">
        <v>128081</v>
      </c>
      <c r="X46" s="52"/>
      <c r="Y46" s="60"/>
    </row>
    <row r="47" spans="1:25" s="17" customFormat="1" x14ac:dyDescent="0.3">
      <c r="A47" s="33">
        <v>44105</v>
      </c>
      <c r="B47" s="41">
        <f>B46+(B46*'%ch ABCs 2017-20'!B47)</f>
        <v>1152902.2090994024</v>
      </c>
      <c r="C47" s="7">
        <v>996612</v>
      </c>
      <c r="D47" s="7">
        <v>783900</v>
      </c>
      <c r="E47" s="7">
        <v>382803</v>
      </c>
      <c r="F47" s="39">
        <f>F46+(F46*'%ch ABCs 2017-20'!F47)</f>
        <v>338265.07849653828</v>
      </c>
      <c r="G47" s="41">
        <f>G46+(G46*'%ch ABCs 2017-20'!G47)</f>
        <v>269199.95697733096</v>
      </c>
      <c r="H47" s="7">
        <v>250002</v>
      </c>
      <c r="I47" s="7">
        <v>235421</v>
      </c>
      <c r="J47" s="7">
        <v>151888</v>
      </c>
      <c r="K47" s="7">
        <v>111155</v>
      </c>
      <c r="L47" s="7">
        <v>105592</v>
      </c>
      <c r="M47" s="37"/>
      <c r="N47" s="41">
        <f>TREND($N$2:N46,$A$2:A46,A47:$A$49)</f>
        <v>894083.68447370455</v>
      </c>
      <c r="O47" s="7">
        <v>871638</v>
      </c>
      <c r="P47" s="41">
        <f>P46+(P46*'%ch ABCs 2017-20'!P47)</f>
        <v>593806.03934139281</v>
      </c>
      <c r="Q47" s="7">
        <v>316081</v>
      </c>
      <c r="R47" s="41">
        <f>R46+(R46*'%ch ABCs 2017-20'!R47)</f>
        <v>217724.51424100372</v>
      </c>
      <c r="S47" s="7">
        <v>221544</v>
      </c>
      <c r="T47" s="7">
        <v>145680</v>
      </c>
      <c r="U47" s="7">
        <v>144406</v>
      </c>
      <c r="V47" s="7">
        <v>125072</v>
      </c>
      <c r="X47" s="52"/>
      <c r="Y47" s="60"/>
    </row>
    <row r="48" spans="1:25" s="17" customFormat="1" x14ac:dyDescent="0.3">
      <c r="A48" s="33">
        <v>44136</v>
      </c>
      <c r="B48" s="41">
        <f>B47+(B47*'%ch ABCs 2017-20'!B48)</f>
        <v>1139429.9659318924</v>
      </c>
      <c r="C48" s="7">
        <v>990106</v>
      </c>
      <c r="D48" s="7">
        <v>767421</v>
      </c>
      <c r="E48" s="7">
        <v>378653</v>
      </c>
      <c r="F48" s="39">
        <f>F47+(F47*'%ch ABCs 2017-20'!F48)</f>
        <v>335253.39002352679</v>
      </c>
      <c r="G48" s="41">
        <f>G47+(G47*'%ch ABCs 2017-20'!G48)</f>
        <v>265294.74328741158</v>
      </c>
      <c r="H48" s="7">
        <v>248967</v>
      </c>
      <c r="I48" s="7">
        <v>232013</v>
      </c>
      <c r="J48" s="7">
        <v>148163</v>
      </c>
      <c r="K48" s="7">
        <v>111953</v>
      </c>
      <c r="L48" s="7">
        <v>104024</v>
      </c>
      <c r="M48" s="37"/>
      <c r="N48" s="41">
        <f>TREND($N$2:N47,$A$2:A47,A48:$A$49)</f>
        <v>882421.40785941854</v>
      </c>
      <c r="O48" s="7">
        <v>870745</v>
      </c>
      <c r="P48" s="41">
        <f>P47+(P47*'%ch ABCs 2017-20'!P48)</f>
        <v>602907.74321742239</v>
      </c>
      <c r="Q48" s="7">
        <v>315475</v>
      </c>
      <c r="R48" s="41">
        <f>R47+(R47*'%ch ABCs 2017-20'!R48)</f>
        <v>219970.56346935011</v>
      </c>
      <c r="S48" s="7">
        <v>222804</v>
      </c>
      <c r="T48" s="7">
        <v>152129</v>
      </c>
      <c r="U48" s="7">
        <v>145320</v>
      </c>
      <c r="V48" s="7">
        <v>126793</v>
      </c>
      <c r="X48" s="52"/>
      <c r="Y48" s="60"/>
    </row>
    <row r="49" spans="1:25" s="17" customFormat="1" x14ac:dyDescent="0.3">
      <c r="A49" s="36">
        <v>44166</v>
      </c>
      <c r="B49" s="42">
        <f>B48+(B48*'%ch ABCs 2017-20'!B49)</f>
        <v>1147809.4697165352</v>
      </c>
      <c r="C49" s="7">
        <v>998047</v>
      </c>
      <c r="D49" s="7">
        <v>781293</v>
      </c>
      <c r="E49" s="7">
        <v>381146</v>
      </c>
      <c r="F49" s="40">
        <f>F48+(F48*'%ch ABCs 2017-20'!F49)</f>
        <v>338651.61379273568</v>
      </c>
      <c r="G49" s="42">
        <f>G48+(G48*'%ch ABCs 2017-20'!G49)</f>
        <v>266497.29341578699</v>
      </c>
      <c r="H49" s="7">
        <v>249568</v>
      </c>
      <c r="I49" s="7">
        <v>229752</v>
      </c>
      <c r="J49" s="7">
        <v>148927</v>
      </c>
      <c r="K49" s="7">
        <v>114168</v>
      </c>
      <c r="L49" s="7">
        <v>105358</v>
      </c>
      <c r="M49" s="37"/>
      <c r="N49" s="42">
        <f>TREND($N$2:N48,$A$2:A48,A49:$A$49)</f>
        <v>871135.33371655084</v>
      </c>
      <c r="O49" s="7">
        <v>865439</v>
      </c>
      <c r="P49" s="42">
        <f>P48+(P48*'%ch ABCs 2017-20'!P49)</f>
        <v>594595.46297664428</v>
      </c>
      <c r="Q49" s="7">
        <v>314314</v>
      </c>
      <c r="R49" s="42">
        <f>R48+(R48*'%ch ABCs 2017-20'!R49)</f>
        <v>215835.40068831141</v>
      </c>
      <c r="S49" s="7">
        <v>221557</v>
      </c>
      <c r="T49" s="7">
        <v>147296</v>
      </c>
      <c r="U49" s="7">
        <v>143830</v>
      </c>
      <c r="V49" s="7">
        <v>120429</v>
      </c>
      <c r="X49" s="52"/>
      <c r="Y49" s="60"/>
    </row>
    <row r="50" spans="1:25" x14ac:dyDescent="0.3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38"/>
      <c r="N50" s="11"/>
      <c r="O50" s="11"/>
      <c r="P50" s="11"/>
      <c r="Q50" s="11"/>
      <c r="R50" s="11"/>
      <c r="S50" s="11"/>
      <c r="T50" s="11"/>
      <c r="U50" s="11"/>
      <c r="V50" s="11"/>
      <c r="X50" s="52"/>
      <c r="Y50" s="60"/>
    </row>
    <row r="51" spans="1:25" ht="52.5" customHeight="1" x14ac:dyDescent="0.3">
      <c r="A51" s="157" t="s">
        <v>208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38"/>
      <c r="N51" s="11"/>
      <c r="O51" s="11"/>
      <c r="P51" s="11"/>
      <c r="Q51" s="11"/>
      <c r="R51" s="11"/>
      <c r="S51" s="11"/>
      <c r="T51" s="11"/>
      <c r="U51" s="11"/>
      <c r="V51" s="11"/>
      <c r="X51" s="52"/>
      <c r="Y51" s="60"/>
    </row>
    <row r="52" spans="1:25" ht="73.2" x14ac:dyDescent="0.3">
      <c r="B52" s="88" t="s">
        <v>36</v>
      </c>
      <c r="C52" s="88" t="s">
        <v>1</v>
      </c>
      <c r="D52" s="88" t="s">
        <v>11</v>
      </c>
      <c r="E52" s="88" t="s">
        <v>2</v>
      </c>
      <c r="F52" s="88" t="s">
        <v>37</v>
      </c>
      <c r="G52" s="88" t="s">
        <v>94</v>
      </c>
      <c r="H52" s="88" t="s">
        <v>6</v>
      </c>
      <c r="I52" s="88" t="s">
        <v>5</v>
      </c>
      <c r="J52" s="88" t="s">
        <v>92</v>
      </c>
      <c r="K52" s="88" t="s">
        <v>9</v>
      </c>
      <c r="L52" s="88" t="s">
        <v>8</v>
      </c>
      <c r="M52" s="89"/>
      <c r="N52" s="88" t="s">
        <v>38</v>
      </c>
      <c r="O52" s="88" t="s">
        <v>14</v>
      </c>
      <c r="P52" s="88" t="s">
        <v>39</v>
      </c>
      <c r="Q52" s="88" t="s">
        <v>15</v>
      </c>
      <c r="R52" s="88" t="s">
        <v>95</v>
      </c>
      <c r="S52" s="88" t="s">
        <v>16</v>
      </c>
      <c r="T52" s="88" t="s">
        <v>19</v>
      </c>
      <c r="U52" s="88" t="s">
        <v>17</v>
      </c>
      <c r="V52" s="88" t="s">
        <v>18</v>
      </c>
      <c r="X52" s="52"/>
      <c r="Y52" s="60"/>
    </row>
    <row r="53" spans="1:25" x14ac:dyDescent="0.3">
      <c r="A53" t="s">
        <v>97</v>
      </c>
      <c r="B53" s="11">
        <f>AVERAGE(B2:B13)</f>
        <v>1565944.5</v>
      </c>
      <c r="C53" s="11">
        <f t="shared" ref="C53:L53" si="0">AVERAGE(C2:C13)</f>
        <v>1431013.4166666667</v>
      </c>
      <c r="D53" s="11">
        <f t="shared" si="0"/>
        <v>1473317.8333333333</v>
      </c>
      <c r="E53" s="11">
        <f t="shared" si="0"/>
        <v>644570.5</v>
      </c>
      <c r="F53" s="11">
        <f t="shared" si="0"/>
        <v>447528.08333333331</v>
      </c>
      <c r="G53" s="11">
        <f t="shared" si="0"/>
        <v>463540.33333333331</v>
      </c>
      <c r="H53" s="11">
        <f t="shared" si="0"/>
        <v>379097.08333333331</v>
      </c>
      <c r="I53" s="11">
        <f t="shared" si="0"/>
        <v>422937.66666666669</v>
      </c>
      <c r="J53" s="11">
        <f t="shared" si="0"/>
        <v>265267.66666666669</v>
      </c>
      <c r="K53" s="11">
        <f t="shared" si="0"/>
        <v>151578.75</v>
      </c>
      <c r="L53" s="11">
        <f t="shared" si="0"/>
        <v>189961.58333333334</v>
      </c>
      <c r="M53" s="38"/>
      <c r="N53" s="11">
        <f>AVERAGE(N2:N13)</f>
        <v>1329859.5</v>
      </c>
      <c r="O53" s="11">
        <f t="shared" ref="O53:V53" si="1">AVERAGE(O2:O13)</f>
        <v>1219685.5</v>
      </c>
      <c r="P53" s="11">
        <f t="shared" si="1"/>
        <v>772176.83333333337</v>
      </c>
      <c r="Q53" s="11">
        <f t="shared" si="1"/>
        <v>556755.33333333337</v>
      </c>
      <c r="R53" s="11">
        <f t="shared" si="1"/>
        <v>347818.33333333331</v>
      </c>
      <c r="S53" s="11">
        <f t="shared" si="1"/>
        <v>329108.83333333331</v>
      </c>
      <c r="T53" s="11">
        <f t="shared" si="1"/>
        <v>180137.33333333334</v>
      </c>
      <c r="U53" s="11">
        <f t="shared" si="1"/>
        <v>251291.91666666666</v>
      </c>
      <c r="V53" s="11">
        <f t="shared" si="1"/>
        <v>218417.66666666666</v>
      </c>
      <c r="X53" s="52"/>
      <c r="Y53" s="60"/>
    </row>
    <row r="54" spans="1:25" x14ac:dyDescent="0.3">
      <c r="A54" t="s">
        <v>88</v>
      </c>
      <c r="B54" s="11">
        <f>AVERAGE(B14:B25)</f>
        <v>1451401.75</v>
      </c>
      <c r="C54" s="11">
        <f t="shared" ref="C54:V54" si="2">AVERAGE(C14:C25)</f>
        <v>1270128.1666666667</v>
      </c>
      <c r="D54" s="11">
        <f t="shared" si="2"/>
        <v>1465450.8333333333</v>
      </c>
      <c r="E54" s="11">
        <f t="shared" si="2"/>
        <v>553083.33333333337</v>
      </c>
      <c r="F54" s="11">
        <f t="shared" si="2"/>
        <v>427965.58333333331</v>
      </c>
      <c r="G54" s="11">
        <f t="shared" si="2"/>
        <v>371463.91666666669</v>
      </c>
      <c r="H54" s="11">
        <f t="shared" si="2"/>
        <v>340758.91666666669</v>
      </c>
      <c r="I54" s="11">
        <f t="shared" si="2"/>
        <v>366065.25</v>
      </c>
      <c r="J54" s="11">
        <f t="shared" si="2"/>
        <v>246777.83333333334</v>
      </c>
      <c r="K54" s="11">
        <f t="shared" si="2"/>
        <v>141064.16666666666</v>
      </c>
      <c r="L54" s="11">
        <f t="shared" si="2"/>
        <v>181523.75</v>
      </c>
      <c r="M54" s="38"/>
      <c r="N54" s="11">
        <f t="shared" si="2"/>
        <v>1227265</v>
      </c>
      <c r="O54" s="11">
        <f t="shared" si="2"/>
        <v>1063465.4166666667</v>
      </c>
      <c r="P54" s="11">
        <f t="shared" si="2"/>
        <v>731636.33333333337</v>
      </c>
      <c r="Q54" s="11">
        <f t="shared" si="2"/>
        <v>468548.16666666669</v>
      </c>
      <c r="R54" s="11">
        <f t="shared" si="2"/>
        <v>290944.75</v>
      </c>
      <c r="S54" s="11">
        <f t="shared" si="2"/>
        <v>297259</v>
      </c>
      <c r="T54" s="11">
        <f t="shared" si="2"/>
        <v>169766.66666666666</v>
      </c>
      <c r="U54" s="11">
        <f t="shared" si="2"/>
        <v>222577.75</v>
      </c>
      <c r="V54" s="11">
        <f t="shared" si="2"/>
        <v>182661.5</v>
      </c>
      <c r="X54" s="52"/>
      <c r="Y54" s="60"/>
    </row>
    <row r="55" spans="1:25" ht="15" thickBot="1" x14ac:dyDescent="0.35">
      <c r="A55" t="s">
        <v>89</v>
      </c>
      <c r="B55" s="11">
        <f>AVERAGE(B26:B37)</f>
        <v>1293048.1666666667</v>
      </c>
      <c r="C55" s="11">
        <f t="shared" ref="C55:V55" si="3">AVERAGE(C26:C37)</f>
        <v>1173485.6666666667</v>
      </c>
      <c r="D55" s="11">
        <f t="shared" si="3"/>
        <v>1421945.6666666667</v>
      </c>
      <c r="E55" s="11">
        <f t="shared" si="3"/>
        <v>482683</v>
      </c>
      <c r="F55" s="11">
        <f t="shared" si="3"/>
        <v>388211.83333333331</v>
      </c>
      <c r="G55" s="11">
        <f t="shared" si="3"/>
        <v>327552.83333333331</v>
      </c>
      <c r="H55" s="11">
        <f t="shared" si="3"/>
        <v>307541.83333333331</v>
      </c>
      <c r="I55" s="11">
        <f t="shared" si="3"/>
        <v>307799.25</v>
      </c>
      <c r="J55" s="11">
        <f t="shared" si="3"/>
        <v>227418.58333333334</v>
      </c>
      <c r="K55" s="11">
        <f t="shared" si="3"/>
        <v>132481.91666666666</v>
      </c>
      <c r="L55" s="11">
        <f t="shared" si="3"/>
        <v>169365.66666666666</v>
      </c>
      <c r="M55" s="38"/>
      <c r="N55" s="11">
        <f t="shared" si="3"/>
        <v>1087529</v>
      </c>
      <c r="O55" s="11">
        <f t="shared" si="3"/>
        <v>985966.25</v>
      </c>
      <c r="P55" s="11">
        <f t="shared" si="3"/>
        <v>679420</v>
      </c>
      <c r="Q55" s="11">
        <f t="shared" si="3"/>
        <v>396697</v>
      </c>
      <c r="R55" s="11">
        <f t="shared" si="3"/>
        <v>257775.75</v>
      </c>
      <c r="S55" s="11">
        <f t="shared" si="3"/>
        <v>266392.16666666669</v>
      </c>
      <c r="T55" s="11">
        <f t="shared" si="3"/>
        <v>160327.41666666666</v>
      </c>
      <c r="U55" s="11">
        <f t="shared" si="3"/>
        <v>184029.16666666666</v>
      </c>
      <c r="V55" s="11">
        <f t="shared" si="3"/>
        <v>150904.08333333334</v>
      </c>
      <c r="X55" s="52"/>
      <c r="Y55" s="60"/>
    </row>
    <row r="56" spans="1:25" ht="15" thickBot="1" x14ac:dyDescent="0.35">
      <c r="A56" s="59" t="s">
        <v>90</v>
      </c>
      <c r="B56" s="141">
        <f>AVERAGE(B38:B49)</f>
        <v>1102262.7265928169</v>
      </c>
      <c r="C56" s="142">
        <f t="shared" ref="C56:V56" si="4">AVERAGE(C38:C49)</f>
        <v>1028878.5833333334</v>
      </c>
      <c r="D56" s="142">
        <f t="shared" si="4"/>
        <v>754922.33333333337</v>
      </c>
      <c r="E56" s="142">
        <f t="shared" si="4"/>
        <v>397378.75</v>
      </c>
      <c r="F56" s="141">
        <f t="shared" si="4"/>
        <v>323816.53276507778</v>
      </c>
      <c r="G56" s="141">
        <f>AVERAGE(G38:G49)</f>
        <v>264519.96149920457</v>
      </c>
      <c r="H56" s="142">
        <f t="shared" si="4"/>
        <v>258665.25</v>
      </c>
      <c r="I56" s="142">
        <f t="shared" si="4"/>
        <v>243474.16666666666</v>
      </c>
      <c r="J56" s="142">
        <f t="shared" si="4"/>
        <v>163416.83333333334</v>
      </c>
      <c r="K56" s="142">
        <f t="shared" si="4"/>
        <v>115626.33333333333</v>
      </c>
      <c r="L56" s="142">
        <f t="shared" si="4"/>
        <v>108808.5</v>
      </c>
      <c r="M56" s="143"/>
      <c r="N56" s="141">
        <f t="shared" si="4"/>
        <v>917018.2109785201</v>
      </c>
      <c r="O56" s="142">
        <f t="shared" si="4"/>
        <v>894206.83333333337</v>
      </c>
      <c r="P56" s="141">
        <f t="shared" si="4"/>
        <v>600810.83345009433</v>
      </c>
      <c r="Q56" s="142">
        <f t="shared" si="4"/>
        <v>327251.33333333331</v>
      </c>
      <c r="R56" s="141">
        <f t="shared" si="4"/>
        <v>223762.63565045173</v>
      </c>
      <c r="S56" s="142">
        <f t="shared" si="4"/>
        <v>229148.08333333334</v>
      </c>
      <c r="T56" s="142">
        <f t="shared" si="4"/>
        <v>146003.5</v>
      </c>
      <c r="U56" s="142">
        <f t="shared" si="4"/>
        <v>148933.33333333334</v>
      </c>
      <c r="V56" s="144">
        <f t="shared" si="4"/>
        <v>127728.08333333333</v>
      </c>
      <c r="X56" s="52"/>
      <c r="Y56" s="60"/>
    </row>
    <row r="57" spans="1:25" x14ac:dyDescent="0.3">
      <c r="B57" s="11">
        <f>B55-B56</f>
        <v>190785.44007384987</v>
      </c>
      <c r="C57" s="11">
        <f t="shared" ref="C57:V57" si="5">C55-C56</f>
        <v>144607.08333333337</v>
      </c>
      <c r="D57" s="11">
        <f t="shared" si="5"/>
        <v>667023.33333333337</v>
      </c>
      <c r="E57" s="11">
        <f t="shared" si="5"/>
        <v>85304.25</v>
      </c>
      <c r="F57" s="11">
        <f t="shared" si="5"/>
        <v>64395.300568255538</v>
      </c>
      <c r="G57" s="11">
        <f t="shared" si="5"/>
        <v>63032.871834128746</v>
      </c>
      <c r="H57" s="11">
        <f t="shared" si="5"/>
        <v>48876.583333333314</v>
      </c>
      <c r="I57" s="11">
        <f t="shared" si="5"/>
        <v>64325.083333333343</v>
      </c>
      <c r="J57" s="11">
        <f t="shared" si="5"/>
        <v>64001.75</v>
      </c>
      <c r="K57" s="11">
        <f t="shared" si="5"/>
        <v>16855.583333333328</v>
      </c>
      <c r="L57" s="11">
        <f t="shared" si="5"/>
        <v>60557.166666666657</v>
      </c>
      <c r="M57" s="11"/>
      <c r="N57" s="11">
        <f t="shared" si="5"/>
        <v>170510.7890214799</v>
      </c>
      <c r="O57" s="11">
        <f t="shared" si="5"/>
        <v>91759.416666666628</v>
      </c>
      <c r="P57" s="11">
        <f t="shared" si="5"/>
        <v>78609.166549905669</v>
      </c>
      <c r="Q57" s="11">
        <f t="shared" si="5"/>
        <v>69445.666666666686</v>
      </c>
      <c r="R57" s="11">
        <f t="shared" si="5"/>
        <v>34013.114349548268</v>
      </c>
      <c r="S57" s="11">
        <f t="shared" si="5"/>
        <v>37244.083333333343</v>
      </c>
      <c r="T57" s="11">
        <f t="shared" si="5"/>
        <v>14323.916666666657</v>
      </c>
      <c r="U57" s="11">
        <f t="shared" si="5"/>
        <v>35095.833333333314</v>
      </c>
      <c r="V57" s="11">
        <f t="shared" si="5"/>
        <v>23176.000000000015</v>
      </c>
    </row>
    <row r="58" spans="1:25" x14ac:dyDescent="0.3">
      <c r="B58" s="4">
        <f>B57/B55</f>
        <v>0.14754704812402569</v>
      </c>
      <c r="C58" s="4">
        <f t="shared" ref="C58:V58" si="6">C57/C55</f>
        <v>0.12322867457264784</v>
      </c>
      <c r="D58" s="4">
        <f t="shared" si="6"/>
        <v>0.46909199765485649</v>
      </c>
      <c r="E58" s="4">
        <f t="shared" si="6"/>
        <v>0.1767293441036871</v>
      </c>
      <c r="F58" s="4">
        <f t="shared" si="6"/>
        <v>0.16587670709399346</v>
      </c>
      <c r="G58" s="4">
        <f t="shared" si="6"/>
        <v>0.19243573988561261</v>
      </c>
      <c r="H58" s="4">
        <f t="shared" si="6"/>
        <v>0.15892661757126803</v>
      </c>
      <c r="I58" s="4">
        <f t="shared" si="6"/>
        <v>0.20898388587150016</v>
      </c>
      <c r="J58" s="4">
        <f t="shared" si="6"/>
        <v>0.28142708947487799</v>
      </c>
      <c r="K58" s="4">
        <f t="shared" si="6"/>
        <v>0.12722931368620746</v>
      </c>
      <c r="L58" s="4">
        <f t="shared" si="6"/>
        <v>0.35755279011684771</v>
      </c>
      <c r="M58" s="4"/>
      <c r="N58" s="4">
        <f t="shared" si="6"/>
        <v>0.15678734913871711</v>
      </c>
      <c r="O58" s="4">
        <f t="shared" si="6"/>
        <v>9.3065474266149195E-2</v>
      </c>
      <c r="P58" s="4">
        <f t="shared" si="6"/>
        <v>0.11570040115084287</v>
      </c>
      <c r="Q58" s="4">
        <f t="shared" si="6"/>
        <v>0.17505972232375513</v>
      </c>
      <c r="R58" s="4">
        <f t="shared" si="6"/>
        <v>0.13194846431267593</v>
      </c>
      <c r="S58" s="4">
        <f t="shared" si="6"/>
        <v>0.13980922862471559</v>
      </c>
      <c r="T58" s="4">
        <f t="shared" si="6"/>
        <v>8.9341654499724213E-2</v>
      </c>
      <c r="U58" s="4">
        <f t="shared" si="6"/>
        <v>0.19070799465664401</v>
      </c>
      <c r="V58" s="4">
        <f t="shared" si="6"/>
        <v>0.15358099985145099</v>
      </c>
    </row>
    <row r="59" spans="1:25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5" ht="15" thickBot="1" x14ac:dyDescent="0.3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5" x14ac:dyDescent="0.3">
      <c r="A61" s="97" t="s">
        <v>21</v>
      </c>
      <c r="B61" s="98" t="s">
        <v>20</v>
      </c>
      <c r="C61" s="99"/>
      <c r="D61" s="99"/>
      <c r="E61" s="99"/>
      <c r="F61" s="99"/>
      <c r="G61" s="99"/>
      <c r="H61" s="99"/>
      <c r="I61" s="100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5" x14ac:dyDescent="0.3">
      <c r="A62" s="101" t="s">
        <v>31</v>
      </c>
      <c r="B62" s="17"/>
      <c r="C62" s="60"/>
      <c r="D62" s="60"/>
      <c r="E62" s="60"/>
      <c r="F62" s="60"/>
      <c r="G62" s="60"/>
      <c r="H62" s="60"/>
      <c r="I62" s="102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5" x14ac:dyDescent="0.3">
      <c r="A63" s="101"/>
      <c r="B63" s="17"/>
      <c r="C63" s="103"/>
      <c r="D63" s="103"/>
      <c r="E63" s="103"/>
      <c r="F63" s="103"/>
      <c r="G63" s="103"/>
      <c r="H63" s="103"/>
      <c r="I63" s="104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5" ht="46.5" customHeight="1" x14ac:dyDescent="0.3">
      <c r="A64" s="155" t="s">
        <v>149</v>
      </c>
      <c r="B64" s="156"/>
      <c r="C64" s="156"/>
      <c r="D64" s="156"/>
      <c r="E64" s="156"/>
      <c r="F64" s="156"/>
      <c r="G64" s="156"/>
      <c r="H64" s="156"/>
      <c r="I64" s="105"/>
      <c r="Y64" s="43"/>
    </row>
    <row r="65" spans="1:22" x14ac:dyDescent="0.3">
      <c r="A65" s="101"/>
      <c r="B65" s="17"/>
      <c r="C65" s="17"/>
      <c r="D65" s="17"/>
      <c r="E65" s="17"/>
      <c r="F65" s="17"/>
      <c r="G65" s="17"/>
      <c r="H65" s="17"/>
      <c r="I65" s="105"/>
    </row>
    <row r="66" spans="1:22" x14ac:dyDescent="0.3">
      <c r="A66" s="106" t="s">
        <v>146</v>
      </c>
      <c r="B66" s="9" t="s">
        <v>0</v>
      </c>
      <c r="C66" s="9" t="s">
        <v>142</v>
      </c>
      <c r="D66" s="9" t="s">
        <v>3</v>
      </c>
      <c r="E66" s="9" t="s">
        <v>143</v>
      </c>
      <c r="F66" s="17"/>
      <c r="G66" s="17"/>
      <c r="H66" s="17"/>
      <c r="I66" s="105"/>
    </row>
    <row r="67" spans="1:22" x14ac:dyDescent="0.3">
      <c r="A67" s="107" t="s">
        <v>144</v>
      </c>
      <c r="B67" s="91">
        <v>1093861</v>
      </c>
      <c r="C67" s="91">
        <v>934247</v>
      </c>
      <c r="D67" s="91">
        <v>322117</v>
      </c>
      <c r="E67" s="93">
        <v>609162</v>
      </c>
      <c r="F67" s="17"/>
      <c r="G67" s="17"/>
      <c r="H67" s="17"/>
      <c r="I67" s="105"/>
    </row>
    <row r="68" spans="1:22" ht="15" thickBot="1" x14ac:dyDescent="0.35">
      <c r="A68" s="108" t="s">
        <v>205</v>
      </c>
      <c r="B68" s="92">
        <f>AVERAGE(B79:B84)</f>
        <v>1066678.6576101703</v>
      </c>
      <c r="C68" s="92">
        <f>AVERAGE(O79:O84)</f>
        <v>983073.39802016609</v>
      </c>
      <c r="D68" s="92">
        <f>AVERAGE(G79:G84)</f>
        <v>320930.03001570917</v>
      </c>
      <c r="E68" s="94">
        <f>AVERAGE(T79:T84)</f>
        <v>614050.89219903981</v>
      </c>
      <c r="F68" s="17"/>
      <c r="G68" s="17"/>
      <c r="H68" s="17"/>
      <c r="I68" s="105"/>
    </row>
    <row r="69" spans="1:22" ht="15" thickTop="1" x14ac:dyDescent="0.3">
      <c r="A69" s="109" t="s">
        <v>147</v>
      </c>
      <c r="B69" s="110">
        <f>B68-B67</f>
        <v>-27182.34238982969</v>
      </c>
      <c r="C69" s="110">
        <f t="shared" ref="C69:E69" si="7">C68-C67</f>
        <v>48826.398020166089</v>
      </c>
      <c r="D69" s="110">
        <f t="shared" si="7"/>
        <v>-1186.9699842908303</v>
      </c>
      <c r="E69" s="95">
        <f t="shared" si="7"/>
        <v>4888.8921990398085</v>
      </c>
      <c r="F69" s="17"/>
      <c r="G69" s="17"/>
      <c r="H69" s="17"/>
      <c r="I69" s="105"/>
    </row>
    <row r="70" spans="1:22" x14ac:dyDescent="0.3">
      <c r="A70" s="111" t="s">
        <v>148</v>
      </c>
      <c r="B70" s="61">
        <f>B69/B67</f>
        <v>-2.4849905417443065E-2</v>
      </c>
      <c r="C70" s="61">
        <f t="shared" ref="C70:E70" si="8">C69/C67</f>
        <v>5.2262836295076234E-2</v>
      </c>
      <c r="D70" s="61">
        <f t="shared" si="8"/>
        <v>-3.6849032627611408E-3</v>
      </c>
      <c r="E70" s="96">
        <f t="shared" si="8"/>
        <v>8.0256027116593093E-3</v>
      </c>
      <c r="F70" s="17"/>
      <c r="G70" s="17"/>
      <c r="H70" s="17"/>
      <c r="I70" s="105"/>
    </row>
    <row r="71" spans="1:22" ht="15" thickBot="1" x14ac:dyDescent="0.35">
      <c r="A71" s="112"/>
      <c r="B71" s="113"/>
      <c r="C71" s="113"/>
      <c r="D71" s="114"/>
      <c r="E71" s="114"/>
      <c r="F71" s="114"/>
      <c r="G71" s="114"/>
      <c r="H71" s="114"/>
      <c r="I71" s="115"/>
      <c r="J71" s="11"/>
      <c r="K71" s="11"/>
      <c r="L71" s="11"/>
    </row>
    <row r="75" spans="1:22" x14ac:dyDescent="0.3">
      <c r="B75" s="1" t="s">
        <v>84</v>
      </c>
      <c r="E75" t="s">
        <v>193</v>
      </c>
      <c r="G75" s="1" t="s">
        <v>85</v>
      </c>
      <c r="O75" s="1" t="s">
        <v>142</v>
      </c>
      <c r="T75" s="1" t="s">
        <v>87</v>
      </c>
    </row>
    <row r="76" spans="1:22" x14ac:dyDescent="0.3">
      <c r="B76" t="s">
        <v>145</v>
      </c>
      <c r="C76" t="s">
        <v>144</v>
      </c>
      <c r="D76" t="s">
        <v>174</v>
      </c>
      <c r="E76" t="s">
        <v>193</v>
      </c>
      <c r="G76" t="s">
        <v>145</v>
      </c>
      <c r="H76" t="s">
        <v>144</v>
      </c>
      <c r="I76" t="s">
        <v>174</v>
      </c>
      <c r="O76" t="s">
        <v>145</v>
      </c>
      <c r="P76" t="s">
        <v>144</v>
      </c>
      <c r="Q76" t="s">
        <v>174</v>
      </c>
      <c r="T76" t="s">
        <v>145</v>
      </c>
      <c r="U76" t="s">
        <v>144</v>
      </c>
      <c r="V76" t="s">
        <v>174</v>
      </c>
    </row>
    <row r="77" spans="1:22" x14ac:dyDescent="0.3">
      <c r="A77" t="s">
        <v>206</v>
      </c>
      <c r="B77" s="7">
        <v>1066678.6576101703</v>
      </c>
      <c r="C77" s="7">
        <v>1093861</v>
      </c>
      <c r="D77" s="11">
        <f>AVERAGE(D79:D84)</f>
        <v>1093861</v>
      </c>
      <c r="E77" t="s">
        <v>193</v>
      </c>
      <c r="F77" t="s">
        <v>206</v>
      </c>
      <c r="G77" s="7">
        <v>320930.03001570917</v>
      </c>
      <c r="H77" s="7">
        <v>322117</v>
      </c>
      <c r="I77" s="11">
        <f>AVERAGE(I79:I84)</f>
        <v>322116.99999999994</v>
      </c>
      <c r="N77" t="s">
        <v>206</v>
      </c>
      <c r="O77" s="7">
        <v>983073.39802016609</v>
      </c>
      <c r="P77" s="7">
        <v>934247</v>
      </c>
      <c r="Q77" s="11">
        <f>AVERAGE(Q79:Q84)</f>
        <v>934247</v>
      </c>
      <c r="S77" t="s">
        <v>206</v>
      </c>
      <c r="T77" s="7">
        <v>614050.89219903981</v>
      </c>
      <c r="U77" s="7">
        <v>609162</v>
      </c>
      <c r="V77" s="11">
        <f>AVERAGE(V79:V84)</f>
        <v>609161.99999999988</v>
      </c>
    </row>
    <row r="78" spans="1:22" x14ac:dyDescent="0.3">
      <c r="A78" t="s">
        <v>207</v>
      </c>
      <c r="B78" s="7">
        <f>SUM(B79:B84)</f>
        <v>6400071.9456610223</v>
      </c>
      <c r="C78" s="153">
        <f>B67*6</f>
        <v>6563166</v>
      </c>
      <c r="D78" s="7">
        <f>SUM(D79:D84)</f>
        <v>6563166</v>
      </c>
      <c r="E78" t="s">
        <v>193</v>
      </c>
      <c r="F78" t="s">
        <v>207</v>
      </c>
      <c r="G78" s="7">
        <f>SUM(G79:G84)</f>
        <v>1925580.1800942551</v>
      </c>
      <c r="H78" s="138">
        <f>D67*6</f>
        <v>1932702</v>
      </c>
      <c r="I78" s="11">
        <f>SUM(I79:I84)</f>
        <v>1932701.9999999998</v>
      </c>
      <c r="N78" t="s">
        <v>207</v>
      </c>
      <c r="O78" s="7">
        <f>SUM(O79:O84)</f>
        <v>5898440.3881209968</v>
      </c>
      <c r="P78" s="137">
        <f>C67*6</f>
        <v>5605482</v>
      </c>
      <c r="Q78" s="7">
        <f>SUM(Q79:Q84)</f>
        <v>5605482</v>
      </c>
      <c r="S78" t="s">
        <v>207</v>
      </c>
      <c r="T78" s="7">
        <f>SUM(T79:T84)</f>
        <v>3684305.3531942386</v>
      </c>
      <c r="U78" s="138">
        <f>E67*6</f>
        <v>3654972</v>
      </c>
      <c r="V78" s="7">
        <f>SUM(V79:V84)</f>
        <v>3654971.9999999995</v>
      </c>
    </row>
    <row r="79" spans="1:22" x14ac:dyDescent="0.3">
      <c r="A79" t="s">
        <v>165</v>
      </c>
      <c r="B79" s="7">
        <v>1250634</v>
      </c>
      <c r="C79" s="7"/>
      <c r="D79" s="7">
        <v>1250634</v>
      </c>
      <c r="E79" t="s">
        <v>193</v>
      </c>
      <c r="F79" t="s">
        <v>165</v>
      </c>
      <c r="G79" s="7">
        <v>368929</v>
      </c>
      <c r="H79" s="7"/>
      <c r="I79" s="7">
        <v>368929</v>
      </c>
      <c r="N79" t="s">
        <v>165</v>
      </c>
      <c r="O79" s="7">
        <v>1042193</v>
      </c>
      <c r="P79" s="7"/>
      <c r="Q79" s="7">
        <v>1042193</v>
      </c>
      <c r="S79" t="s">
        <v>165</v>
      </c>
      <c r="T79" s="7">
        <v>645108</v>
      </c>
      <c r="U79" s="7"/>
      <c r="V79" s="7">
        <v>645108</v>
      </c>
    </row>
    <row r="80" spans="1:22" x14ac:dyDescent="0.3">
      <c r="A80" t="s">
        <v>166</v>
      </c>
      <c r="B80" s="7">
        <v>1206595</v>
      </c>
      <c r="C80" s="7"/>
      <c r="D80" s="7">
        <v>1206595</v>
      </c>
      <c r="E80" t="s">
        <v>193</v>
      </c>
      <c r="F80" t="s">
        <v>166</v>
      </c>
      <c r="G80" s="7">
        <v>359960</v>
      </c>
      <c r="H80" s="7"/>
      <c r="I80" s="7">
        <v>359960</v>
      </c>
      <c r="N80" t="s">
        <v>166</v>
      </c>
      <c r="O80" s="7">
        <v>1022485</v>
      </c>
      <c r="P80" s="7"/>
      <c r="Q80" s="7">
        <v>1022485</v>
      </c>
      <c r="S80" t="s">
        <v>166</v>
      </c>
      <c r="T80" s="7">
        <v>633567</v>
      </c>
      <c r="U80" s="7"/>
      <c r="V80" s="7">
        <v>633567</v>
      </c>
    </row>
    <row r="81" spans="1:22" x14ac:dyDescent="0.3">
      <c r="A81" t="s">
        <v>167</v>
      </c>
      <c r="B81" s="7">
        <v>1210915</v>
      </c>
      <c r="C81" s="7"/>
      <c r="D81" s="7">
        <v>1210915</v>
      </c>
      <c r="E81" t="s">
        <v>193</v>
      </c>
      <c r="F81" t="s">
        <v>167</v>
      </c>
      <c r="G81" s="7">
        <v>365880</v>
      </c>
      <c r="H81" s="7"/>
      <c r="I81" s="7">
        <v>365880</v>
      </c>
      <c r="N81" t="s">
        <v>167</v>
      </c>
      <c r="O81" s="7">
        <v>1013777</v>
      </c>
      <c r="P81" s="7"/>
      <c r="Q81" s="7">
        <v>1013777</v>
      </c>
      <c r="S81" t="s">
        <v>167</v>
      </c>
      <c r="T81" s="7">
        <v>647622</v>
      </c>
      <c r="U81" s="7"/>
      <c r="V81" s="7">
        <v>647622</v>
      </c>
    </row>
    <row r="82" spans="1:22" x14ac:dyDescent="0.3">
      <c r="A82" t="s">
        <v>168</v>
      </c>
      <c r="B82" s="140">
        <v>916789.95865968452</v>
      </c>
      <c r="C82" s="136" t="s">
        <v>173</v>
      </c>
      <c r="D82" s="7">
        <f>B82+$B$86</f>
        <v>971154.64343934378</v>
      </c>
      <c r="F82" t="s">
        <v>168</v>
      </c>
      <c r="G82" s="140">
        <v>278027.56368693546</v>
      </c>
      <c r="H82" s="135" t="s">
        <v>177</v>
      </c>
      <c r="I82" s="7">
        <f>G82+$G$86</f>
        <v>280401.50365551707</v>
      </c>
      <c r="N82" t="s">
        <v>168</v>
      </c>
      <c r="O82" s="140">
        <v>877360.75804586592</v>
      </c>
      <c r="P82" s="136" t="s">
        <v>178</v>
      </c>
      <c r="Q82" s="7">
        <f>O82+$O$86</f>
        <v>779707.96200553363</v>
      </c>
      <c r="S82" t="s">
        <v>168</v>
      </c>
      <c r="T82" s="140">
        <v>562245.39091249171</v>
      </c>
      <c r="U82" s="135" t="s">
        <v>179</v>
      </c>
      <c r="V82" s="7">
        <f>T82+$T$86</f>
        <v>552467.60651441221</v>
      </c>
    </row>
    <row r="83" spans="1:22" x14ac:dyDescent="0.3">
      <c r="A83" t="s">
        <v>169</v>
      </c>
      <c r="B83" s="140">
        <v>900367.46997382282</v>
      </c>
      <c r="C83" s="136" t="s">
        <v>173</v>
      </c>
      <c r="D83" s="7">
        <f t="shared" ref="D83:D84" si="9">B83+$B$86</f>
        <v>954732.15475348209</v>
      </c>
      <c r="E83" t="s">
        <v>193</v>
      </c>
      <c r="F83" t="s">
        <v>169</v>
      </c>
      <c r="G83" s="140">
        <v>273820.76545814931</v>
      </c>
      <c r="H83" s="135" t="s">
        <v>177</v>
      </c>
      <c r="I83" s="7">
        <f t="shared" ref="I83:I84" si="10">G83+$G$86</f>
        <v>276194.70542673091</v>
      </c>
      <c r="N83" t="s">
        <v>169</v>
      </c>
      <c r="O83" s="140">
        <v>976671.68993689306</v>
      </c>
      <c r="P83" s="136" t="s">
        <v>178</v>
      </c>
      <c r="Q83" s="7">
        <f t="shared" ref="Q83:Q84" si="11">O83+$O$86</f>
        <v>879018.89389656077</v>
      </c>
      <c r="S83" t="s">
        <v>169</v>
      </c>
      <c r="T83" s="140">
        <v>592599.97299729451</v>
      </c>
      <c r="U83" s="135" t="s">
        <v>179</v>
      </c>
      <c r="V83" s="7">
        <f t="shared" ref="V83:V84" si="12">T83+$T$86</f>
        <v>582822.18859921501</v>
      </c>
    </row>
    <row r="84" spans="1:22" x14ac:dyDescent="0.3">
      <c r="A84" t="s">
        <v>170</v>
      </c>
      <c r="B84" s="140">
        <v>914770.51702751475</v>
      </c>
      <c r="C84" s="136" t="s">
        <v>173</v>
      </c>
      <c r="D84" s="7">
        <f t="shared" si="9"/>
        <v>969135.20180717402</v>
      </c>
      <c r="E84" t="s">
        <v>193</v>
      </c>
      <c r="F84" t="s">
        <v>170</v>
      </c>
      <c r="G84" s="140">
        <v>278962.85094917024</v>
      </c>
      <c r="H84" s="135" t="s">
        <v>177</v>
      </c>
      <c r="I84" s="7">
        <f t="shared" si="10"/>
        <v>281336.79091775184</v>
      </c>
      <c r="N84" t="s">
        <v>170</v>
      </c>
      <c r="O84" s="140">
        <v>965952.94013823755</v>
      </c>
      <c r="P84" s="136" t="s">
        <v>178</v>
      </c>
      <c r="Q84" s="7">
        <f t="shared" si="11"/>
        <v>868300.14409790526</v>
      </c>
      <c r="S84" t="s">
        <v>170</v>
      </c>
      <c r="T84" s="140">
        <v>603162.98928445217</v>
      </c>
      <c r="U84" s="135" t="s">
        <v>179</v>
      </c>
      <c r="V84" s="7">
        <f t="shared" si="12"/>
        <v>593385.20488637267</v>
      </c>
    </row>
    <row r="85" spans="1:22" x14ac:dyDescent="0.3">
      <c r="A85" t="s">
        <v>171</v>
      </c>
      <c r="B85" s="11">
        <f>C78-B78</f>
        <v>163094.05433897767</v>
      </c>
      <c r="E85" t="s">
        <v>193</v>
      </c>
      <c r="F85" t="s">
        <v>171</v>
      </c>
      <c r="G85" s="11">
        <f>H78-G78</f>
        <v>7121.8199057448655</v>
      </c>
      <c r="N85" t="s">
        <v>171</v>
      </c>
      <c r="O85" s="11">
        <f>P78-O78</f>
        <v>-292958.38812099677</v>
      </c>
      <c r="S85" t="s">
        <v>171</v>
      </c>
      <c r="T85" s="11">
        <f>U78-T78</f>
        <v>-29333.353194238618</v>
      </c>
    </row>
    <row r="86" spans="1:22" x14ac:dyDescent="0.3">
      <c r="A86" s="1" t="s">
        <v>172</v>
      </c>
      <c r="B86" s="154">
        <f>B85/3</f>
        <v>54364.684779659226</v>
      </c>
      <c r="E86" t="s">
        <v>193</v>
      </c>
      <c r="F86" s="1" t="s">
        <v>172</v>
      </c>
      <c r="G86" s="133">
        <f>G85/3</f>
        <v>2373.939968581622</v>
      </c>
      <c r="N86" s="1" t="s">
        <v>172</v>
      </c>
      <c r="O86" s="133">
        <f>O85/3</f>
        <v>-97652.79604033225</v>
      </c>
      <c r="S86" s="1" t="s">
        <v>172</v>
      </c>
      <c r="T86" s="133">
        <f>T85/3</f>
        <v>-9777.7843980795387</v>
      </c>
    </row>
    <row r="87" spans="1:22" x14ac:dyDescent="0.3">
      <c r="A87" s="1"/>
      <c r="B87" s="154"/>
      <c r="F87" s="1"/>
      <c r="G87" s="133"/>
      <c r="N87" s="1"/>
      <c r="O87" s="133"/>
      <c r="S87" s="1"/>
      <c r="T87" s="133"/>
    </row>
    <row r="88" spans="1:22" x14ac:dyDescent="0.3">
      <c r="A88" s="1"/>
      <c r="B88" s="133"/>
      <c r="C88" s="9" t="s">
        <v>144</v>
      </c>
      <c r="D88" s="9" t="s">
        <v>176</v>
      </c>
      <c r="F88" s="1"/>
      <c r="G88" s="133"/>
      <c r="H88" s="9" t="s">
        <v>144</v>
      </c>
      <c r="I88" s="9" t="s">
        <v>176</v>
      </c>
      <c r="N88" s="1"/>
      <c r="O88" s="133"/>
      <c r="P88" s="9" t="s">
        <v>144</v>
      </c>
      <c r="Q88" s="9" t="s">
        <v>176</v>
      </c>
      <c r="S88" s="1"/>
      <c r="T88" s="133"/>
      <c r="U88" s="9" t="s">
        <v>144</v>
      </c>
      <c r="V88" s="9" t="s">
        <v>176</v>
      </c>
    </row>
    <row r="89" spans="1:22" ht="16.2" x14ac:dyDescent="0.45">
      <c r="B89" s="1" t="s">
        <v>175</v>
      </c>
      <c r="C89" s="134">
        <f>C78/6</f>
        <v>1093861</v>
      </c>
      <c r="D89" s="134">
        <f>D78/6</f>
        <v>1093861</v>
      </c>
      <c r="G89" s="1" t="s">
        <v>175</v>
      </c>
      <c r="H89" s="134">
        <f>H78/6</f>
        <v>322117</v>
      </c>
      <c r="I89" s="134">
        <f>I78/6</f>
        <v>322116.99999999994</v>
      </c>
      <c r="O89" s="1" t="s">
        <v>175</v>
      </c>
      <c r="P89" s="134">
        <f>P78/6</f>
        <v>934247</v>
      </c>
      <c r="Q89" s="134">
        <f>Q78/6</f>
        <v>934247</v>
      </c>
      <c r="T89" s="1" t="s">
        <v>175</v>
      </c>
      <c r="U89" s="134">
        <f>U78/6</f>
        <v>609162</v>
      </c>
      <c r="V89" s="134">
        <f>V78/6</f>
        <v>609161.99999999988</v>
      </c>
    </row>
    <row r="91" spans="1:22" ht="92.25" customHeight="1" x14ac:dyDescent="0.3">
      <c r="A91" s="157" t="s">
        <v>180</v>
      </c>
      <c r="B91" s="157"/>
      <c r="C91" s="157"/>
      <c r="D91" s="157"/>
      <c r="E91" s="157"/>
      <c r="F91" s="157"/>
      <c r="G91" s="157"/>
      <c r="H91" s="157"/>
      <c r="I91" s="157"/>
    </row>
    <row r="92" spans="1:22" x14ac:dyDescent="0.3">
      <c r="A92" s="139" t="s">
        <v>181</v>
      </c>
    </row>
    <row r="110" spans="16:20" x14ac:dyDescent="0.3">
      <c r="P110" s="7"/>
      <c r="Q110" s="7"/>
      <c r="S110" s="7"/>
      <c r="T110" s="7"/>
    </row>
    <row r="111" spans="16:20" x14ac:dyDescent="0.3">
      <c r="P111" s="7"/>
      <c r="Q111" s="7"/>
      <c r="S111" s="7"/>
      <c r="T111" s="7"/>
    </row>
    <row r="112" spans="16:20" x14ac:dyDescent="0.3">
      <c r="P112" s="7"/>
      <c r="Q112" s="7"/>
      <c r="S112" s="7"/>
      <c r="T112" s="7"/>
    </row>
    <row r="113" spans="16:20" x14ac:dyDescent="0.3">
      <c r="P113" s="7"/>
      <c r="Q113" s="7"/>
      <c r="S113" s="7"/>
      <c r="T113" s="7"/>
    </row>
    <row r="114" spans="16:20" x14ac:dyDescent="0.3">
      <c r="P114" s="7"/>
      <c r="Q114" s="7"/>
      <c r="S114" s="7"/>
      <c r="T114" s="7"/>
    </row>
    <row r="115" spans="16:20" x14ac:dyDescent="0.3">
      <c r="P115" s="7"/>
      <c r="Q115" s="7"/>
      <c r="S115" s="7"/>
      <c r="T115" s="7"/>
    </row>
    <row r="116" spans="16:20" x14ac:dyDescent="0.3">
      <c r="P116" s="7"/>
      <c r="Q116" s="7"/>
      <c r="S116" s="7"/>
      <c r="T116" s="7"/>
    </row>
    <row r="117" spans="16:20" x14ac:dyDescent="0.3">
      <c r="P117" s="7"/>
      <c r="Q117" s="7"/>
      <c r="S117" s="7"/>
      <c r="T117" s="7"/>
    </row>
    <row r="118" spans="16:20" x14ac:dyDescent="0.3">
      <c r="P118" s="7"/>
      <c r="Q118" s="7"/>
      <c r="S118" s="7"/>
      <c r="T118" s="7"/>
    </row>
    <row r="119" spans="16:20" x14ac:dyDescent="0.3">
      <c r="P119" s="7"/>
      <c r="Q119" s="7"/>
    </row>
    <row r="120" spans="16:20" x14ac:dyDescent="0.3">
      <c r="P120" s="7"/>
      <c r="Q120" s="7"/>
    </row>
  </sheetData>
  <sheetProtection algorithmName="SHA-512" hashValue="X977NBCb8l9b76wZ1QJcYyspO52BF6vPBbaWJmaGxhuKND5o9IE2CRF4gk1WkoXAwxBInMkMEPWRWEJngjIiow==" saltValue="6z/2pm7VYn98+BSDLJ6a4g==" spinCount="100000" sheet="1" objects="1" scenarios="1"/>
  <mergeCells count="3">
    <mergeCell ref="A64:H64"/>
    <mergeCell ref="A91:I91"/>
    <mergeCell ref="A51:L51"/>
  </mergeCells>
  <conditionalFormatting sqref="B2:L2">
    <cfRule type="duplicateValues" dxfId="57" priority="32"/>
  </conditionalFormatting>
  <conditionalFormatting sqref="N2:V2">
    <cfRule type="duplicateValues" dxfId="56" priority="31"/>
  </conditionalFormatting>
  <conditionalFormatting sqref="B3:L3">
    <cfRule type="duplicateValues" dxfId="55" priority="30"/>
  </conditionalFormatting>
  <conditionalFormatting sqref="N3:V3">
    <cfRule type="duplicateValues" dxfId="54" priority="29"/>
  </conditionalFormatting>
  <conditionalFormatting sqref="B4:L4">
    <cfRule type="duplicateValues" dxfId="53" priority="28"/>
  </conditionalFormatting>
  <conditionalFormatting sqref="B4:L4">
    <cfRule type="duplicateValues" dxfId="52" priority="27"/>
  </conditionalFormatting>
  <conditionalFormatting sqref="N4:V4">
    <cfRule type="duplicateValues" dxfId="51" priority="26"/>
  </conditionalFormatting>
  <conditionalFormatting sqref="N4:V4">
    <cfRule type="duplicateValues" dxfId="50" priority="25"/>
  </conditionalFormatting>
  <conditionalFormatting sqref="B5:L5">
    <cfRule type="duplicateValues" dxfId="49" priority="24"/>
  </conditionalFormatting>
  <conditionalFormatting sqref="B5:L5">
    <cfRule type="duplicateValues" dxfId="48" priority="23"/>
  </conditionalFormatting>
  <conditionalFormatting sqref="N5:V5">
    <cfRule type="duplicateValues" dxfId="47" priority="22"/>
  </conditionalFormatting>
  <conditionalFormatting sqref="N5:V5">
    <cfRule type="duplicateValues" dxfId="46" priority="21"/>
  </conditionalFormatting>
  <conditionalFormatting sqref="B6:L6">
    <cfRule type="duplicateValues" dxfId="45" priority="20"/>
  </conditionalFormatting>
  <conditionalFormatting sqref="B6:L6">
    <cfRule type="duplicateValues" dxfId="44" priority="19"/>
  </conditionalFormatting>
  <conditionalFormatting sqref="N6:V6">
    <cfRule type="duplicateValues" dxfId="43" priority="18"/>
  </conditionalFormatting>
  <conditionalFormatting sqref="N6:V6">
    <cfRule type="duplicateValues" dxfId="42" priority="17"/>
  </conditionalFormatting>
  <conditionalFormatting sqref="N7:V7">
    <cfRule type="duplicateValues" dxfId="41" priority="16"/>
  </conditionalFormatting>
  <conditionalFormatting sqref="N7:V7">
    <cfRule type="duplicateValues" dxfId="40" priority="15"/>
  </conditionalFormatting>
  <conditionalFormatting sqref="B7:L7">
    <cfRule type="duplicateValues" dxfId="39" priority="14"/>
  </conditionalFormatting>
  <conditionalFormatting sqref="B7:L7">
    <cfRule type="duplicateValues" dxfId="38" priority="13"/>
  </conditionalFormatting>
  <conditionalFormatting sqref="N8:V8">
    <cfRule type="duplicateValues" dxfId="37" priority="12"/>
  </conditionalFormatting>
  <conditionalFormatting sqref="N8:V8">
    <cfRule type="duplicateValues" dxfId="36" priority="11"/>
  </conditionalFormatting>
  <conditionalFormatting sqref="B8:L8">
    <cfRule type="duplicateValues" dxfId="35" priority="10"/>
  </conditionalFormatting>
  <conditionalFormatting sqref="B8:L8">
    <cfRule type="duplicateValues" dxfId="34" priority="9"/>
  </conditionalFormatting>
  <conditionalFormatting sqref="N9:V15">
    <cfRule type="duplicateValues" dxfId="33" priority="8"/>
  </conditionalFormatting>
  <conditionalFormatting sqref="N9:V15">
    <cfRule type="duplicateValues" dxfId="32" priority="7"/>
  </conditionalFormatting>
  <conditionalFormatting sqref="B9:L15">
    <cfRule type="duplicateValues" dxfId="31" priority="4"/>
  </conditionalFormatting>
  <conditionalFormatting sqref="B9:L15">
    <cfRule type="duplicateValues" dxfId="30" priority="3"/>
  </conditionalFormatting>
  <conditionalFormatting sqref="B2:V49">
    <cfRule type="duplicateValues" dxfId="29" priority="2"/>
  </conditionalFormatting>
  <hyperlinks>
    <hyperlink ref="A14" r:id="rId1" display="https://www.pressgazette.co.uk/national-newspaper-print-abcs-daily-star-overtakes-daily-telegraph-for-first-time-in-over-a-year/"/>
    <hyperlink ref="A15" r:id="rId2" display="https://www.pressgazette.co.uk/national-newspaper-abcs-metro-climbs-above-the-suns-total-circulation-as-mirror-and-telegraph-titles-post-double-digit-drops/"/>
    <hyperlink ref="A16" r:id="rId3" display="https://www.pressgazette.co.uk/national-newspaper-abcs-sun-regains-top-spot-as-city-am-times-and-observer-fare-best-amid-industry-wide-circulation-decline/"/>
    <hyperlink ref="A17" r:id="rId4" display="https://www.pressgazette.co.uk/national-newspaper-abcs-daily-telegraph-decision-to-stop-selling-bulks-sees-circulation-fall-by-nearly-a-fifth-year-on-year/"/>
    <hyperlink ref="A19" r:id="rId5" display="https://www.pressgazette.co.uk/national-newspaper-abcs-free-metro-tops-circulation-figures-again-but-sun-still-uks-best-selling-newspaper-web-figures/"/>
    <hyperlink ref="A20" r:id="rId6" display="https://www.pressgazette.co.uk/national-newspaper-abcs-double-digit-drop-for-mail-titles-as-metro-only-uk-paper-to-see-circulation-growth-in-july/"/>
    <hyperlink ref="A21" r:id="rId7" display="https://www.pressgazette.co.uk/national-abcs-free-evening-standard-only-uk-paper-to-see-circulation-growth-in-august/"/>
    <hyperlink ref="A22" r:id="rId8" display="https://www.pressgazette.co.uk/national-newspaper-online-abcs-mail-online-audience-down-nearly-a-fifth-in-september/"/>
    <hyperlink ref="A23" r:id="rId9" display="https://www.pressgazette.co.uk/national-newspaper-online-abcs-metro-sees-lowest-circulation-drop-as-industry-wide-decline-continues/"/>
    <hyperlink ref="A24" r:id="rId10" display="https://www.pressgazette.co.uk/national-newspaper-online-abcs-web-figures-in-double-digit-drop-as-print-circulation-falls-across-the-board/"/>
    <hyperlink ref="A25" r:id="rId11" display="https://www.pressgazette.co.uk/national-newspaper-abcs-telegraph-y-o-y-circulation-decline-slows-as-bulk-sales-distortion-ends/"/>
    <hyperlink ref="A26" r:id="rId12" display="https://www.pressgazette.co.uk/national-newspaper-abcs-mail-titles-see-year-on-year-circulation-lift-as-bulk-sales-distortion-ends/"/>
    <hyperlink ref="A27" r:id="rId13" display="https://www.pressgazette.co.uk/national-newsbrand-abcs-full-figures-for-february-2019/"/>
    <hyperlink ref="A28" r:id="rId14" display="https://www.pressgazette.co.uk/national-newsbrand-abcs-full-circulation-figures-for-march-2019/"/>
    <hyperlink ref="A29" r:id="rId15" display="https://www.pressgazette.co.uk/national-newsbrand-abcs-bulk-sales-help-times-climb-above-sunday-mirror-in-circulation-game/"/>
    <hyperlink ref="A30" r:id="rId16" display="https://www.pressgazette.co.uk/national-newsbrand-abcs-sunday-newspapers-hit-by-biggest-circulation-drops/"/>
    <hyperlink ref="A31" r:id="rId17" display="https://www.pressgazette.co.uk/national-newsbrand-abcs-tabloids-worst-hit-as-circulations-fall-year-on-year/"/>
    <hyperlink ref="A32" r:id="rId18" display="https://www.pressgazette.co.uk/national-newspaper-abcs-guardian-sees-smallest-circulation-decline-for-july-2019/"/>
    <hyperlink ref="A33" r:id="rId19" display="https://www.pressgazette.co.uk/national-newspaper-abcs-guardian-sees-smallest-circulation-decline-in-august-as-daily-star-sunday-worst-hit/"/>
    <hyperlink ref="A34" r:id="rId20" display="https://www.pressgazette.co.uk/national-newspaper-abcs-daily-mail-closes-on-suns-position-as-top-selling-title/"/>
    <hyperlink ref="A35" r:id="rId21" display="https://www.pressgazette.co.uk/national-newspaper-abcs-guardian-and-observer-see-smallest-circulation-drop-among-paid-for-titles/"/>
    <hyperlink ref="A36" r:id="rId22" display="https://www.pressgazette.co.uk/national-newspaper-abcs-full-figures-for-november-2019/"/>
    <hyperlink ref="A37" r:id="rId23" display="https://www.pressgazette.co.uk/national-newspaper-abcs-full-figures-december-2019-observer/"/>
    <hyperlink ref="A38" r:id="rId24" display="https://www.pressgazette.co.uk/national-newspaper-abc-daily-star-sunday-print-drop-first-2020-circulation-figures/"/>
    <hyperlink ref="A39" r:id="rId25" display="https://www.pressgazette.co.uk/national-newspaper-abcs-daily-mail-closes-circulation-gap-on-sun-to-5500-copies/"/>
    <hyperlink ref="A40" r:id="rId26" display="https://www.pressgazette.co.uk/national-newspaper-abcs-print-circulations-held-during-coronavirus-outbreak-before-uk-lockdown/"/>
    <hyperlink ref="A41" r:id="rId27" display="https://www.pressgazette.co.uk/national-newsbrand-abc-sales-slump-during-uk-lockdown/"/>
    <hyperlink ref="A42" r:id="rId28" display="https://www.pressgazette.co.uk/abcs-national-newspapers-show-signs-of-recovery-from-covid-19-circulation-slump/"/>
    <hyperlink ref="A43" r:id="rId29" display="https://www.pressgazette.co.uk/june-uk-national-press-abcs-daily-star-sees-biggest-recovery-from-covid-19-lockdown-sales-slump/"/>
    <hyperlink ref="A44" r:id="rId30" display="https://www.pressgazette.co.uk/july-national-press-abcs-free-dailies-standard-and-metro-see-slow-circulation-recovery-as-lockdown-eases/"/>
    <hyperlink ref="A45" r:id="rId31" display="https://www.pressgazette.co.uk/august-national-press-abcs-ft-takes-hardest-hit-since-last-year-as-observer-and-mos-fare-best/"/>
    <hyperlink ref="A46" r:id="rId32" display="https://www.pressgazette.co.uk/september-national-press-abcs-daily-mail-print-sale-back-over-1m-for-first-time-in-six-months/"/>
    <hyperlink ref="A49" r:id="rId33" display="https://www.pressgazette.co.uk/most-popular-newspapers-uk-abc-monthly-circulation-figures/"/>
    <hyperlink ref="A18" r:id="rId34" display="https://www.pressgazette.co.uk/national-newspaper-abcs-industry-wide-circulation-decline-continues-as-metro-and-sun-top-the-table/"/>
    <hyperlink ref="A2" r:id="rId35" display="https://www.pressgazette.co.uk/national-newspaper-print-abcs-for-jan-2017-observer-up-year-on-year-the-sun-is-fastest-riser-month-on-month/"/>
    <hyperlink ref="A3" r:id="rId36" display="https://www.pressgazette.co.uk/metro-circulation-overtakes-daily-mail-and-is-within-30000-of-the-sun-on-weekdays/"/>
    <hyperlink ref="A4" r:id="rId37" display="https://www.pressgazette.co.uk/abcs-times-records-biggest-print-growth-amid-declining-national-press-circulation-figures/"/>
    <hyperlink ref="A5" r:id="rId38" display="https://www.pressgazette.co.uk/print-abcs-bulks-boost-times-as-trinity-mirror-nationals-and-scottish-dailies-record-double-digital-circulation-falls/"/>
    <hyperlink ref="A6" r:id="rId39" display="https://www.pressgazette.co.uk/print-abc-metro-overtakes-sun-in-uk-weekday-distribution-but-murdoch-title-still-britains-best-selling-paper/"/>
    <hyperlink ref="A7" r:id="rId40" display="https://www.pressgazette.co.uk/the-sun-mirror-and-daily-star-all-lose-sales-by-more-than-10-per-cent-year-on-year-in-june/"/>
    <hyperlink ref="A8" r:id="rId41" display="https://www.pressgazette.co.uk/print-abcs-metro-only-newspaper-to-grow-distribution-as-all-paid-for-nationals-lost-sales-in-july/"/>
    <hyperlink ref="A9" r:id="rId42" display="https://www.pressgazette.co.uk/abc-national-press-circulation-figures-mirror-titles-were-the-biggest-fallers-in-august/"/>
    <hyperlink ref="A10" r:id="rId43" display="https://www.pressgazette.co.uk/national-newspaper-abcs-bulks-helped-times-and-daily-telegraph-boost-print-circulations-in-september/"/>
    <hyperlink ref="A11" r:id="rId44" display="https://www.pressgazette.co.uk/print-abcs-mirror-national-titles-hit-hardest-amid-industry-wide-circulation-drop/"/>
    <hyperlink ref="A12" r:id="rId45" display="https://www.pressgazette.co.uk/abc-increased-bulks-help-telegraph-become-only-uk-newspaper-to-increase-circulation-in-november/"/>
    <hyperlink ref="A13" r:id="rId46" display="https://www.pressgazette.co.uk/times-overtakes-telegraph-headline-print-circulation-for-first-time-abc-figures-show/"/>
    <hyperlink ref="B61" r:id="rId47"/>
  </hyperlinks>
  <pageMargins left="0.7" right="0.7" top="0.75" bottom="0.75" header="0.3" footer="0.3"/>
  <pageSetup orientation="portrait" r:id="rId4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75"/>
  <sheetViews>
    <sheetView workbookViewId="0">
      <pane ySplit="1" topLeftCell="A2" activePane="bottomLeft" state="frozen"/>
      <selection pane="bottomLeft" activeCell="O78" sqref="O78"/>
    </sheetView>
  </sheetViews>
  <sheetFormatPr defaultRowHeight="14.4" x14ac:dyDescent="0.3"/>
  <cols>
    <col min="1" max="1" width="12.44140625" bestFit="1" customWidth="1"/>
    <col min="2" max="22" width="10.6640625" customWidth="1"/>
    <col min="25" max="25" width="11.5546875" bestFit="1" customWidth="1"/>
  </cols>
  <sheetData>
    <row r="1" spans="1:45" ht="67.8" x14ac:dyDescent="0.3">
      <c r="B1" s="32" t="s">
        <v>84</v>
      </c>
      <c r="C1" s="32" t="s">
        <v>1</v>
      </c>
      <c r="D1" s="32" t="s">
        <v>11</v>
      </c>
      <c r="E1" s="32" t="s">
        <v>2</v>
      </c>
      <c r="F1" s="32" t="s">
        <v>85</v>
      </c>
      <c r="G1" s="32" t="s">
        <v>4</v>
      </c>
      <c r="H1" s="32" t="s">
        <v>6</v>
      </c>
      <c r="I1" s="32" t="s">
        <v>5</v>
      </c>
      <c r="J1" s="34" t="s">
        <v>92</v>
      </c>
      <c r="K1" s="32" t="s">
        <v>9</v>
      </c>
      <c r="L1" s="32" t="s">
        <v>8</v>
      </c>
      <c r="M1" s="46" t="s">
        <v>114</v>
      </c>
      <c r="N1" s="32" t="s">
        <v>86</v>
      </c>
      <c r="O1" s="32" t="s">
        <v>14</v>
      </c>
      <c r="P1" s="32" t="s">
        <v>87</v>
      </c>
      <c r="Q1" s="32" t="s">
        <v>15</v>
      </c>
      <c r="R1" s="32" t="s">
        <v>91</v>
      </c>
      <c r="S1" s="32" t="s">
        <v>16</v>
      </c>
      <c r="T1" s="32" t="s">
        <v>19</v>
      </c>
      <c r="U1" s="32" t="s">
        <v>17</v>
      </c>
      <c r="V1" s="32" t="s">
        <v>18</v>
      </c>
      <c r="W1" s="46" t="s">
        <v>115</v>
      </c>
      <c r="X1" s="32"/>
      <c r="Z1" s="73" t="s">
        <v>116</v>
      </c>
      <c r="AA1" s="74" t="s">
        <v>122</v>
      </c>
      <c r="AB1" s="74" t="s">
        <v>123</v>
      </c>
      <c r="AC1" s="74" t="s">
        <v>124</v>
      </c>
      <c r="AD1" s="74" t="s">
        <v>117</v>
      </c>
      <c r="AE1" s="74" t="s">
        <v>118</v>
      </c>
      <c r="AF1" s="74" t="s">
        <v>125</v>
      </c>
      <c r="AG1" s="74" t="s">
        <v>126</v>
      </c>
      <c r="AH1" s="74" t="s">
        <v>127</v>
      </c>
      <c r="AI1" s="74" t="s">
        <v>128</v>
      </c>
      <c r="AJ1" s="75" t="s">
        <v>129</v>
      </c>
      <c r="AK1" s="74" t="s">
        <v>119</v>
      </c>
      <c r="AL1" s="74" t="s">
        <v>130</v>
      </c>
      <c r="AM1" s="74" t="s">
        <v>121</v>
      </c>
      <c r="AN1" s="74" t="s">
        <v>131</v>
      </c>
      <c r="AO1" s="74" t="s">
        <v>120</v>
      </c>
      <c r="AP1" s="74" t="s">
        <v>132</v>
      </c>
      <c r="AQ1" s="86" t="s">
        <v>133</v>
      </c>
      <c r="AR1" s="86" t="s">
        <v>134</v>
      </c>
      <c r="AS1" s="87" t="s">
        <v>135</v>
      </c>
    </row>
    <row r="2" spans="1:45" x14ac:dyDescent="0.3">
      <c r="A2" s="35">
        <v>42736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7"/>
      <c r="N2" s="7"/>
      <c r="O2" s="7"/>
      <c r="P2" s="7"/>
      <c r="Q2" s="7"/>
      <c r="R2" s="7"/>
      <c r="S2" s="7"/>
      <c r="T2" s="7"/>
      <c r="U2" s="7"/>
      <c r="V2" s="7"/>
      <c r="W2" s="78"/>
      <c r="Y2" s="60"/>
      <c r="Z2" s="18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21"/>
    </row>
    <row r="3" spans="1:45" x14ac:dyDescent="0.3">
      <c r="A3" s="35">
        <v>42767</v>
      </c>
      <c r="B3" s="4">
        <f>('Monthly ABCs 2017-20'!B3/'Monthly ABCs 2017-20'!B2)-1</f>
        <v>-4.4829499944501583E-2</v>
      </c>
      <c r="C3" s="4">
        <f>('Monthly ABCs 2017-20'!C3/'Monthly ABCs 2017-20'!C2)-1</f>
        <v>-3.7865309122861124E-2</v>
      </c>
      <c r="D3" s="4">
        <f>('Monthly ABCs 2017-20'!D3/'Monthly ABCs 2017-20'!D2)-1</f>
        <v>-5.6941439013757922E-4</v>
      </c>
      <c r="E3" s="4">
        <f>('Monthly ABCs 2017-20'!E3/'Monthly ABCs 2017-20'!E2)-1</f>
        <v>-3.3120978689121672E-2</v>
      </c>
      <c r="F3" s="4">
        <f>('Monthly ABCs 2017-20'!F3/'Monthly ABCs 2017-20'!F2)-1</f>
        <v>-2.2607759146037409E-2</v>
      </c>
      <c r="G3" s="4">
        <f>('Monthly ABCs 2017-20'!G3/'Monthly ABCs 2017-20'!G2)-1</f>
        <v>-3.1607722897229906E-2</v>
      </c>
      <c r="H3" s="4">
        <f>('Monthly ABCs 2017-20'!H3/'Monthly ABCs 2017-20'!H2)-1</f>
        <v>-8.9115115941363898E-3</v>
      </c>
      <c r="I3" s="4">
        <f>('Monthly ABCs 2017-20'!I3/'Monthly ABCs 2017-20'!I2)-1</f>
        <v>-7.6761408224566008E-3</v>
      </c>
      <c r="J3" s="4">
        <f>('Monthly ABCs 2017-20'!J3/'Monthly ABCs 2017-20'!J2)-1</f>
        <v>-3.5723924908535043E-3</v>
      </c>
      <c r="K3" s="4">
        <f>('Monthly ABCs 2017-20'!K3/'Monthly ABCs 2017-20'!K2)-1</f>
        <v>-1.4111102605322889E-2</v>
      </c>
      <c r="L3" s="4">
        <f>('Monthly ABCs 2017-20'!L3/'Monthly ABCs 2017-20'!L2)-1</f>
        <v>-2.4586606254366816E-2</v>
      </c>
      <c r="M3" s="62">
        <f>AVERAGE(B3:L3)</f>
        <v>-2.0859857996093224E-2</v>
      </c>
      <c r="N3" s="4">
        <f>('Monthly ABCs 2017-20'!N3/'Monthly ABCs 2017-20'!N2)-1</f>
        <v>-3.484452276525829E-3</v>
      </c>
      <c r="O3" s="4">
        <f>('Monthly ABCs 2017-20'!O3/'Monthly ABCs 2017-20'!O2)-1</f>
        <v>-9.3467007529507429E-3</v>
      </c>
      <c r="P3" s="4">
        <f>('Monthly ABCs 2017-20'!P3/'Monthly ABCs 2017-20'!P2)-1</f>
        <v>-4.0122475149054759E-3</v>
      </c>
      <c r="Q3" s="4">
        <f>('Monthly ABCs 2017-20'!Q3/'Monthly ABCs 2017-20'!Q2)-1</f>
        <v>-2.7181988218225039E-2</v>
      </c>
      <c r="R3" s="4">
        <f>('Monthly ABCs 2017-20'!R3/'Monthly ABCs 2017-20'!R2)-1</f>
        <v>-7.3928770172509983E-3</v>
      </c>
      <c r="S3" s="4">
        <f>('Monthly ABCs 2017-20'!S3/'Monthly ABCs 2017-20'!S2)-1</f>
        <v>-4.7383343459251881E-3</v>
      </c>
      <c r="T3" s="4">
        <f>('Monthly ABCs 2017-20'!T3/'Monthly ABCs 2017-20'!T2)-1</f>
        <v>-1.1493819716611342E-2</v>
      </c>
      <c r="U3" s="4">
        <f>('Monthly ABCs 2017-20'!U3/'Monthly ABCs 2017-20'!U2)-1</f>
        <v>7.3558903586823376E-3</v>
      </c>
      <c r="V3" s="4">
        <f>('Monthly ABCs 2017-20'!V3/'Monthly ABCs 2017-20'!V2)-1</f>
        <v>-1.43328101774578E-2</v>
      </c>
      <c r="W3" s="62">
        <f>AVERAGE(N3:V3)</f>
        <v>-8.2919266290188975E-3</v>
      </c>
      <c r="Y3" s="60"/>
      <c r="Z3" s="76">
        <f>B3-$M3</f>
        <v>-2.3969641948408359E-2</v>
      </c>
      <c r="AA3" s="60">
        <f t="shared" ref="AA3:AJ3" si="0">C3-$M3</f>
        <v>-1.70054511267679E-2</v>
      </c>
      <c r="AB3" s="60">
        <f t="shared" si="0"/>
        <v>2.0290443605955645E-2</v>
      </c>
      <c r="AC3" s="60">
        <f t="shared" si="0"/>
        <v>-1.2261120693028447E-2</v>
      </c>
      <c r="AD3" s="60">
        <f t="shared" si="0"/>
        <v>-1.7479011499441852E-3</v>
      </c>
      <c r="AE3" s="60">
        <f t="shared" si="0"/>
        <v>-1.0747864901136682E-2</v>
      </c>
      <c r="AF3" s="60">
        <f t="shared" si="0"/>
        <v>1.1948346401956834E-2</v>
      </c>
      <c r="AG3" s="60">
        <f t="shared" si="0"/>
        <v>1.3183717173636623E-2</v>
      </c>
      <c r="AH3" s="60">
        <f t="shared" si="0"/>
        <v>1.728746550523972E-2</v>
      </c>
      <c r="AI3" s="60">
        <f t="shared" si="0"/>
        <v>6.7487553907703349E-3</v>
      </c>
      <c r="AJ3" s="60">
        <f t="shared" si="0"/>
        <v>-3.726748258273592E-3</v>
      </c>
      <c r="AK3" s="60">
        <f t="shared" ref="AK3:AK38" si="1">N3-W3</f>
        <v>4.8074743524930685E-3</v>
      </c>
      <c r="AL3" s="60">
        <f>O3-$W3</f>
        <v>-1.0547741239318453E-3</v>
      </c>
      <c r="AM3" s="60">
        <f t="shared" ref="AM3:AS3" si="2">P3-$W3</f>
        <v>4.2796791141134216E-3</v>
      </c>
      <c r="AN3" s="60">
        <f t="shared" si="2"/>
        <v>-1.8890061589206142E-2</v>
      </c>
      <c r="AO3" s="60">
        <f t="shared" si="2"/>
        <v>8.9904961176789921E-4</v>
      </c>
      <c r="AP3" s="60">
        <f t="shared" si="2"/>
        <v>3.5535922830937094E-3</v>
      </c>
      <c r="AQ3" s="60">
        <f t="shared" si="2"/>
        <v>-3.2018930875924445E-3</v>
      </c>
      <c r="AR3" s="60">
        <f t="shared" si="2"/>
        <v>1.5647816987701235E-2</v>
      </c>
      <c r="AS3" s="77">
        <f t="shared" si="2"/>
        <v>-6.0408835484389023E-3</v>
      </c>
    </row>
    <row r="4" spans="1:45" x14ac:dyDescent="0.3">
      <c r="A4" s="35">
        <v>42795</v>
      </c>
      <c r="B4" s="4">
        <f>('Monthly ABCs 2017-20'!B4/'Monthly ABCs 2017-20'!B3)-1</f>
        <v>6.4843087015866718E-3</v>
      </c>
      <c r="C4" s="4">
        <f>('Monthly ABCs 2017-20'!C4/'Monthly ABCs 2017-20'!C3)-1</f>
        <v>-7.7056437221182383E-3</v>
      </c>
      <c r="D4" s="4">
        <f>('Monthly ABCs 2017-20'!D4/'Monthly ABCs 2017-20'!D3)-1</f>
        <v>2.1373673460400866E-3</v>
      </c>
      <c r="E4" s="4">
        <f>('Monthly ABCs 2017-20'!E4/'Monthly ABCs 2017-20'!E3)-1</f>
        <v>-1.2247477810007124E-2</v>
      </c>
      <c r="F4" s="4">
        <f>('Monthly ABCs 2017-20'!F4/'Monthly ABCs 2017-20'!F3)-1</f>
        <v>-7.3232832795611102E-4</v>
      </c>
      <c r="G4" s="4">
        <f>('Monthly ABCs 2017-20'!G4/'Monthly ABCs 2017-20'!G3)-1</f>
        <v>7.1151966518778753E-3</v>
      </c>
      <c r="H4" s="4">
        <f>('Monthly ABCs 2017-20'!H4/'Monthly ABCs 2017-20'!H3)-1</f>
        <v>-5.9327349188232903E-3</v>
      </c>
      <c r="I4" s="4">
        <f>('Monthly ABCs 2017-20'!I4/'Monthly ABCs 2017-20'!I3)-1</f>
        <v>-7.0105988437625388E-3</v>
      </c>
      <c r="J4" s="4">
        <f>('Monthly ABCs 2017-20'!J4/'Monthly ABCs 2017-20'!J3)-1</f>
        <v>-1.9976299305908274E-3</v>
      </c>
      <c r="K4" s="4">
        <f>('Monthly ABCs 2017-20'!K4/'Monthly ABCs 2017-20'!K3)-1</f>
        <v>-7.2018324878351248E-3</v>
      </c>
      <c r="L4" s="4">
        <f>('Monthly ABCs 2017-20'!L4/'Monthly ABCs 2017-20'!L3)-1</f>
        <v>3.1294938652803639E-2</v>
      </c>
      <c r="M4" s="62">
        <f t="shared" ref="M4:M36" si="3">AVERAGE(B4:L4)</f>
        <v>3.8214230101954715E-4</v>
      </c>
      <c r="N4" s="4">
        <f>('Monthly ABCs 2017-20'!N4/'Monthly ABCs 2017-20'!N3)-1</f>
        <v>-6.7284529737821064E-3</v>
      </c>
      <c r="O4" s="4">
        <f>('Monthly ABCs 2017-20'!O4/'Monthly ABCs 2017-20'!O3)-1</f>
        <v>1.5791678234926554E-3</v>
      </c>
      <c r="P4" s="4">
        <f>('Monthly ABCs 2017-20'!P4/'Monthly ABCs 2017-20'!P3)-1</f>
        <v>5.2208402765008266E-4</v>
      </c>
      <c r="Q4" s="4">
        <f>('Monthly ABCs 2017-20'!Q4/'Monthly ABCs 2017-20'!Q3)-1</f>
        <v>-1.3494573420541944E-2</v>
      </c>
      <c r="R4" s="4">
        <f>('Monthly ABCs 2017-20'!R4/'Monthly ABCs 2017-20'!R3)-1</f>
        <v>-1.6650642058848586E-3</v>
      </c>
      <c r="S4" s="4">
        <f>('Monthly ABCs 2017-20'!S4/'Monthly ABCs 2017-20'!S3)-1</f>
        <v>1.5261190791826529E-4</v>
      </c>
      <c r="T4" s="4">
        <f>('Monthly ABCs 2017-20'!T4/'Monthly ABCs 2017-20'!T3)-1</f>
        <v>-2.3973815060696957E-2</v>
      </c>
      <c r="U4" s="4">
        <f>('Monthly ABCs 2017-20'!U4/'Monthly ABCs 2017-20'!U3)-1</f>
        <v>-3.6267347017665985E-2</v>
      </c>
      <c r="V4" s="4">
        <f>('Monthly ABCs 2017-20'!V4/'Monthly ABCs 2017-20'!V3)-1</f>
        <v>-2.1095731147375285E-2</v>
      </c>
      <c r="W4" s="62">
        <f t="shared" ref="W4:W37" si="4">AVERAGE(N4:V4)</f>
        <v>-1.1219013340765126E-2</v>
      </c>
      <c r="Y4" s="60"/>
      <c r="Z4" s="76">
        <f t="shared" ref="Z4:Z39" si="5">B4-$M4</f>
        <v>6.1021664005671246E-3</v>
      </c>
      <c r="AA4" s="60">
        <f t="shared" ref="AA4:AA37" si="6">C4-$M4</f>
        <v>-8.0877860231377847E-3</v>
      </c>
      <c r="AB4" s="60">
        <f t="shared" ref="AB4:AB37" si="7">D4-$M4</f>
        <v>1.7552250450205394E-3</v>
      </c>
      <c r="AC4" s="60">
        <f t="shared" ref="AC4:AC37" si="8">E4-$M4</f>
        <v>-1.262962011102667E-2</v>
      </c>
      <c r="AD4" s="60">
        <f t="shared" ref="AD4:AD40" si="9">F4-$M4</f>
        <v>-1.1144706289756582E-3</v>
      </c>
      <c r="AE4" s="60">
        <f t="shared" ref="AE4:AE37" si="10">G4-$M4</f>
        <v>6.7330543508583281E-3</v>
      </c>
      <c r="AF4" s="60">
        <f t="shared" ref="AF4:AF37" si="11">H4-$M4</f>
        <v>-6.3148772198428375E-3</v>
      </c>
      <c r="AG4" s="60">
        <f t="shared" ref="AG4:AG37" si="12">I4-$M4</f>
        <v>-7.392741144782086E-3</v>
      </c>
      <c r="AH4" s="60">
        <f t="shared" ref="AH4:AH37" si="13">J4-$M4</f>
        <v>-2.3797722316103746E-3</v>
      </c>
      <c r="AI4" s="60">
        <f t="shared" ref="AI4:AI37" si="14">K4-$M4</f>
        <v>-7.583974788854672E-3</v>
      </c>
      <c r="AJ4" s="60">
        <f t="shared" ref="AJ4:AJ37" si="15">L4-$M4</f>
        <v>3.0912796351784091E-2</v>
      </c>
      <c r="AK4" s="60">
        <f t="shared" si="1"/>
        <v>4.4905603669830197E-3</v>
      </c>
      <c r="AL4" s="60">
        <f t="shared" ref="AL4:AL46" si="16">O4-$W4</f>
        <v>1.2798181164257781E-2</v>
      </c>
      <c r="AM4" s="60">
        <f t="shared" ref="AM4:AM40" si="17">P4-$W4</f>
        <v>1.1741097368415209E-2</v>
      </c>
      <c r="AN4" s="60">
        <f t="shared" ref="AN4:AN46" si="18">Q4-$W4</f>
        <v>-2.2755600797768182E-3</v>
      </c>
      <c r="AO4" s="60">
        <f t="shared" ref="AO4:AO37" si="19">R4-$W4</f>
        <v>9.5539491348802675E-3</v>
      </c>
      <c r="AP4" s="60">
        <f t="shared" ref="AP4:AP37" si="20">S4-$W4</f>
        <v>1.1371625248683391E-2</v>
      </c>
      <c r="AQ4" s="60">
        <f t="shared" ref="AQ4:AQ37" si="21">T4-$W4</f>
        <v>-1.2754801719931831E-2</v>
      </c>
      <c r="AR4" s="60">
        <f t="shared" ref="AR4:AR37" si="22">U4-$W4</f>
        <v>-2.5048333676900861E-2</v>
      </c>
      <c r="AS4" s="77">
        <f t="shared" ref="AS4:AS37" si="23">V4-$W4</f>
        <v>-9.876717806610159E-3</v>
      </c>
    </row>
    <row r="5" spans="1:45" x14ac:dyDescent="0.3">
      <c r="A5" s="35">
        <v>42826</v>
      </c>
      <c r="B5" s="4">
        <f>('Monthly ABCs 2017-20'!B5/'Monthly ABCs 2017-20'!B4)-1</f>
        <v>9.2565779619551147E-3</v>
      </c>
      <c r="C5" s="4">
        <f>('Monthly ABCs 2017-20'!C5/'Monthly ABCs 2017-20'!C4)-1</f>
        <v>7.7266716750155062E-3</v>
      </c>
      <c r="D5" s="4">
        <f>('Monthly ABCs 2017-20'!D5/'Monthly ABCs 2017-20'!D4)-1</f>
        <v>5.6784765458628428E-4</v>
      </c>
      <c r="E5" s="4">
        <f>('Monthly ABCs 2017-20'!E5/'Monthly ABCs 2017-20'!E4)-1</f>
        <v>-7.6484735553484784E-3</v>
      </c>
      <c r="F5" s="4">
        <f>('Monthly ABCs 2017-20'!F5/'Monthly ABCs 2017-20'!F4)-1</f>
        <v>1.1346928773687592E-2</v>
      </c>
      <c r="G5" s="4">
        <f>('Monthly ABCs 2017-20'!G5/'Monthly ABCs 2017-20'!G4)-1</f>
        <v>1.5232801762975257E-2</v>
      </c>
      <c r="H5" s="4">
        <f>('Monthly ABCs 2017-20'!H5/'Monthly ABCs 2017-20'!H4)-1</f>
        <v>-1.0938146462556864E-3</v>
      </c>
      <c r="I5" s="4">
        <f>('Monthly ABCs 2017-20'!I5/'Monthly ABCs 2017-20'!I4)-1</f>
        <v>2.2564839585961227E-3</v>
      </c>
      <c r="J5" s="4">
        <f>('Monthly ABCs 2017-20'!J5/'Monthly ABCs 2017-20'!J4)-1</f>
        <v>-5.4959967431130741E-3</v>
      </c>
      <c r="K5" s="4">
        <f>('Monthly ABCs 2017-20'!K5/'Monthly ABCs 2017-20'!K4)-1</f>
        <v>3.7736832843426882E-3</v>
      </c>
      <c r="L5" s="4">
        <f>('Monthly ABCs 2017-20'!L5/'Monthly ABCs 2017-20'!L4)-1</f>
        <v>3.6785830798859331E-2</v>
      </c>
      <c r="M5" s="62">
        <f t="shared" si="3"/>
        <v>6.6098673568455142E-3</v>
      </c>
      <c r="N5" s="4">
        <f>('Monthly ABCs 2017-20'!N5/'Monthly ABCs 2017-20'!N4)-1</f>
        <v>-2.3407610448005212E-3</v>
      </c>
      <c r="O5" s="4">
        <f>('Monthly ABCs 2017-20'!O5/'Monthly ABCs 2017-20'!O4)-1</f>
        <v>-7.7568070348038587E-3</v>
      </c>
      <c r="P5" s="4">
        <f>('Monthly ABCs 2017-20'!P5/'Monthly ABCs 2017-20'!P4)-1</f>
        <v>-1.2376560526979108E-2</v>
      </c>
      <c r="Q5" s="4">
        <f>('Monthly ABCs 2017-20'!Q5/'Monthly ABCs 2017-20'!Q4)-1</f>
        <v>-3.122479968074765E-2</v>
      </c>
      <c r="R5" s="4">
        <f>('Monthly ABCs 2017-20'!R5/'Monthly ABCs 2017-20'!R4)-1</f>
        <v>-3.7456233205764855E-3</v>
      </c>
      <c r="S5" s="4">
        <f>('Monthly ABCs 2017-20'!S5/'Monthly ABCs 2017-20'!S4)-1</f>
        <v>3.5723688934632403E-3</v>
      </c>
      <c r="T5" s="4">
        <f>('Monthly ABCs 2017-20'!T5/'Monthly ABCs 2017-20'!T4)-1</f>
        <v>1.2655190692743457E-2</v>
      </c>
      <c r="U5" s="4">
        <f>('Monthly ABCs 2017-20'!U5/'Monthly ABCs 2017-20'!U4)-1</f>
        <v>1.402682625507401E-2</v>
      </c>
      <c r="V5" s="4">
        <f>('Monthly ABCs 2017-20'!V5/'Monthly ABCs 2017-20'!V4)-1</f>
        <v>-1.8770493919599285E-2</v>
      </c>
      <c r="W5" s="62">
        <f t="shared" si="4"/>
        <v>-5.1067399651362443E-3</v>
      </c>
      <c r="Y5" s="60"/>
      <c r="Z5" s="76">
        <f t="shared" si="5"/>
        <v>2.6467106051096005E-3</v>
      </c>
      <c r="AA5" s="60">
        <f t="shared" si="6"/>
        <v>1.116804318169992E-3</v>
      </c>
      <c r="AB5" s="60">
        <f t="shared" si="7"/>
        <v>-6.04201970225923E-3</v>
      </c>
      <c r="AC5" s="60">
        <f t="shared" si="8"/>
        <v>-1.4258340912193992E-2</v>
      </c>
      <c r="AD5" s="60">
        <f t="shared" si="9"/>
        <v>4.7370614168420781E-3</v>
      </c>
      <c r="AE5" s="60">
        <f t="shared" si="10"/>
        <v>8.6229344061297432E-3</v>
      </c>
      <c r="AF5" s="60">
        <f t="shared" si="11"/>
        <v>-7.7036820031012006E-3</v>
      </c>
      <c r="AG5" s="60">
        <f t="shared" si="12"/>
        <v>-4.3533833982493915E-3</v>
      </c>
      <c r="AH5" s="60">
        <f t="shared" si="13"/>
        <v>-1.2105864099958587E-2</v>
      </c>
      <c r="AI5" s="60">
        <f t="shared" si="14"/>
        <v>-2.8361840725028261E-3</v>
      </c>
      <c r="AJ5" s="60">
        <f t="shared" si="15"/>
        <v>3.0175963442013818E-2</v>
      </c>
      <c r="AK5" s="60">
        <f t="shared" si="1"/>
        <v>2.7659789203357231E-3</v>
      </c>
      <c r="AL5" s="60">
        <f t="shared" si="16"/>
        <v>-2.6500670696676144E-3</v>
      </c>
      <c r="AM5" s="60">
        <f t="shared" si="17"/>
        <v>-7.2698205618428637E-3</v>
      </c>
      <c r="AN5" s="60">
        <f t="shared" si="18"/>
        <v>-2.6118059715611406E-2</v>
      </c>
      <c r="AO5" s="60">
        <f t="shared" si="19"/>
        <v>1.3611166445597588E-3</v>
      </c>
      <c r="AP5" s="60">
        <f t="shared" si="20"/>
        <v>8.6791088585994845E-3</v>
      </c>
      <c r="AQ5" s="60">
        <f t="shared" si="21"/>
        <v>1.7761930657879701E-2</v>
      </c>
      <c r="AR5" s="60">
        <f t="shared" si="22"/>
        <v>1.9133566220210254E-2</v>
      </c>
      <c r="AS5" s="77">
        <f t="shared" si="23"/>
        <v>-1.3663753954463041E-2</v>
      </c>
    </row>
    <row r="6" spans="1:45" x14ac:dyDescent="0.3">
      <c r="A6" s="35">
        <v>42856</v>
      </c>
      <c r="B6" s="4">
        <f>('Monthly ABCs 2017-20'!B6/'Monthly ABCs 2017-20'!B5)-1</f>
        <v>-2.5449679436441386E-2</v>
      </c>
      <c r="C6" s="4">
        <f>('Monthly ABCs 2017-20'!C6/'Monthly ABCs 2017-20'!C5)-1</f>
        <v>-7.4686759192970076E-3</v>
      </c>
      <c r="D6" s="4">
        <f>('Monthly ABCs 2017-20'!D6/'Monthly ABCs 2017-20'!D5)-1</f>
        <v>-2.2633452919040842E-4</v>
      </c>
      <c r="E6" s="4">
        <f>('Monthly ABCs 2017-20'!E6/'Monthly ABCs 2017-20'!E5)-1</f>
        <v>-5.9419213973799123E-2</v>
      </c>
      <c r="F6" s="4">
        <f>('Monthly ABCs 2017-20'!F6/'Monthly ABCs 2017-20'!F5)-1</f>
        <v>2.5100002916518038E-2</v>
      </c>
      <c r="G6" s="4">
        <f>('Monthly ABCs 2017-20'!G6/'Monthly ABCs 2017-20'!G5)-1</f>
        <v>2.4957175027427336E-2</v>
      </c>
      <c r="H6" s="4">
        <f>('Monthly ABCs 2017-20'!H6/'Monthly ABCs 2017-20'!H5)-1</f>
        <v>-1.1887226667564033E-2</v>
      </c>
      <c r="I6" s="4">
        <f>('Monthly ABCs 2017-20'!I6/'Monthly ABCs 2017-20'!I5)-1</f>
        <v>-1.9570771939198428E-2</v>
      </c>
      <c r="J6" s="4">
        <f>('Monthly ABCs 2017-20'!J6/'Monthly ABCs 2017-20'!J5)-1</f>
        <v>1.2379371252264848E-2</v>
      </c>
      <c r="K6" s="4">
        <f>('Monthly ABCs 2017-20'!K6/'Monthly ABCs 2017-20'!K5)-1</f>
        <v>-5.4996428803324449E-3</v>
      </c>
      <c r="L6" s="4">
        <f>('Monthly ABCs 2017-20'!L6/'Monthly ABCs 2017-20'!L5)-1</f>
        <v>-9.4906032877073443E-3</v>
      </c>
      <c r="M6" s="62">
        <f t="shared" si="3"/>
        <v>-6.9614181306654503E-3</v>
      </c>
      <c r="N6" s="4">
        <f>('Monthly ABCs 2017-20'!N6/'Monthly ABCs 2017-20'!N5)-1</f>
        <v>-7.7617025537127793E-3</v>
      </c>
      <c r="O6" s="4">
        <f>('Monthly ABCs 2017-20'!O6/'Monthly ABCs 2017-20'!O5)-1</f>
        <v>1.0302685803609268E-3</v>
      </c>
      <c r="P6" s="4">
        <f>('Monthly ABCs 2017-20'!P6/'Monthly ABCs 2017-20'!P5)-1</f>
        <v>2.9658175009778409E-2</v>
      </c>
      <c r="Q6" s="4">
        <f>('Monthly ABCs 2017-20'!Q6/'Monthly ABCs 2017-20'!Q5)-1</f>
        <v>-3.7760616968690042E-2</v>
      </c>
      <c r="R6" s="4">
        <f>('Monthly ABCs 2017-20'!R6/'Monthly ABCs 2017-20'!R5)-1</f>
        <v>1.9080365824444279E-3</v>
      </c>
      <c r="S6" s="4">
        <f>('Monthly ABCs 2017-20'!S6/'Monthly ABCs 2017-20'!S5)-1</f>
        <v>-8.8544120014544259E-4</v>
      </c>
      <c r="T6" s="4">
        <f>('Monthly ABCs 2017-20'!T6/'Monthly ABCs 2017-20'!T5)-1</f>
        <v>-2.1010232363361858E-2</v>
      </c>
      <c r="U6" s="4">
        <f>('Monthly ABCs 2017-20'!U6/'Monthly ABCs 2017-20'!U5)-1</f>
        <v>-1.8567670734360497E-2</v>
      </c>
      <c r="V6" s="4">
        <f>('Monthly ABCs 2017-20'!V6/'Monthly ABCs 2017-20'!V5)-1</f>
        <v>-1.805511700522755E-2</v>
      </c>
      <c r="W6" s="62">
        <f t="shared" si="4"/>
        <v>-7.9382556281016002E-3</v>
      </c>
      <c r="Y6" s="60"/>
      <c r="Z6" s="76">
        <f t="shared" si="5"/>
        <v>-1.8488261305775935E-2</v>
      </c>
      <c r="AA6" s="60">
        <f t="shared" si="6"/>
        <v>-5.072577886315573E-4</v>
      </c>
      <c r="AB6" s="60">
        <f t="shared" si="7"/>
        <v>6.7350836014750419E-3</v>
      </c>
      <c r="AC6" s="60">
        <f t="shared" si="8"/>
        <v>-5.2457795843133675E-2</v>
      </c>
      <c r="AD6" s="60">
        <f t="shared" si="9"/>
        <v>3.2061421047183486E-2</v>
      </c>
      <c r="AE6" s="60">
        <f t="shared" si="10"/>
        <v>3.1918593158092784E-2</v>
      </c>
      <c r="AF6" s="60">
        <f t="shared" si="11"/>
        <v>-4.9258085368985823E-3</v>
      </c>
      <c r="AG6" s="60">
        <f t="shared" si="12"/>
        <v>-1.2609353808532977E-2</v>
      </c>
      <c r="AH6" s="60">
        <f t="shared" si="13"/>
        <v>1.9340789382930299E-2</v>
      </c>
      <c r="AI6" s="60">
        <f t="shared" si="14"/>
        <v>1.4617752503330054E-3</v>
      </c>
      <c r="AJ6" s="60">
        <f t="shared" si="15"/>
        <v>-2.529185157041894E-3</v>
      </c>
      <c r="AK6" s="60">
        <f t="shared" si="1"/>
        <v>1.7655307438882092E-4</v>
      </c>
      <c r="AL6" s="60">
        <f t="shared" si="16"/>
        <v>8.968524208462527E-3</v>
      </c>
      <c r="AM6" s="60">
        <f t="shared" si="17"/>
        <v>3.7596430637880013E-2</v>
      </c>
      <c r="AN6" s="60">
        <f t="shared" si="18"/>
        <v>-2.9822361340588441E-2</v>
      </c>
      <c r="AO6" s="60">
        <f t="shared" si="19"/>
        <v>9.8462922105460281E-3</v>
      </c>
      <c r="AP6" s="60">
        <f t="shared" si="20"/>
        <v>7.0528144279561576E-3</v>
      </c>
      <c r="AQ6" s="60">
        <f t="shared" si="21"/>
        <v>-1.3071976735260258E-2</v>
      </c>
      <c r="AR6" s="60">
        <f t="shared" si="22"/>
        <v>-1.0629415106258897E-2</v>
      </c>
      <c r="AS6" s="77">
        <f t="shared" si="23"/>
        <v>-1.011686137712595E-2</v>
      </c>
    </row>
    <row r="7" spans="1:45" x14ac:dyDescent="0.3">
      <c r="A7" s="35">
        <v>42887</v>
      </c>
      <c r="B7" s="4">
        <f>('Monthly ABCs 2017-20'!B7/'Monthly ABCs 2017-20'!B6)-1</f>
        <v>-3.0634595519277719E-3</v>
      </c>
      <c r="C7" s="4">
        <f>('Monthly ABCs 2017-20'!C7/'Monthly ABCs 2017-20'!C6)-1</f>
        <v>-1.9546664283096593E-3</v>
      </c>
      <c r="D7" s="4">
        <f>('Monthly ABCs 2017-20'!D7/'Monthly ABCs 2017-20'!D6)-1</f>
        <v>1.5475325640723625E-4</v>
      </c>
      <c r="E7" s="4">
        <f>('Monthly ABCs 2017-20'!E7/'Monthly ABCs 2017-20'!E6)-1</f>
        <v>-8.406339419882114E-3</v>
      </c>
      <c r="F7" s="4">
        <f>('Monthly ABCs 2017-20'!F7/'Monthly ABCs 2017-20'!F6)-1</f>
        <v>3.1865185752584235E-3</v>
      </c>
      <c r="G7" s="4">
        <f>('Monthly ABCs 2017-20'!G7/'Monthly ABCs 2017-20'!G6)-1</f>
        <v>9.887933966377993E-3</v>
      </c>
      <c r="H7" s="4">
        <f>('Monthly ABCs 2017-20'!H7/'Monthly ABCs 2017-20'!H6)-1</f>
        <v>-6.2351816193129128E-4</v>
      </c>
      <c r="I7" s="4">
        <f>('Monthly ABCs 2017-20'!I7/'Monthly ABCs 2017-20'!I6)-1</f>
        <v>-7.5085356026624028E-3</v>
      </c>
      <c r="J7" s="4">
        <f>('Monthly ABCs 2017-20'!J7/'Monthly ABCs 2017-20'!J6)-1</f>
        <v>1.4594222215566166E-2</v>
      </c>
      <c r="K7" s="4">
        <f>('Monthly ABCs 2017-20'!K7/'Monthly ABCs 2017-20'!K6)-1</f>
        <v>3.8155429183288403E-2</v>
      </c>
      <c r="L7" s="4">
        <f>('Monthly ABCs 2017-20'!L7/'Monthly ABCs 2017-20'!L6)-1</f>
        <v>-1.0954720828828646E-2</v>
      </c>
      <c r="M7" s="62">
        <f t="shared" si="3"/>
        <v>3.0425106548505761E-3</v>
      </c>
      <c r="N7" s="4">
        <f>('Monthly ABCs 2017-20'!N7/'Monthly ABCs 2017-20'!N6)-1</f>
        <v>-2.1509237694512517E-3</v>
      </c>
      <c r="O7" s="4">
        <f>('Monthly ABCs 2017-20'!O7/'Monthly ABCs 2017-20'!O6)-1</f>
        <v>-2.3786324758748867E-3</v>
      </c>
      <c r="P7" s="4">
        <f>('Monthly ABCs 2017-20'!P7/'Monthly ABCs 2017-20'!P6)-1</f>
        <v>-1.3489647682435879E-2</v>
      </c>
      <c r="Q7" s="4">
        <f>('Monthly ABCs 2017-20'!Q7/'Monthly ABCs 2017-20'!Q6)-1</f>
        <v>-1.2721995445518552E-2</v>
      </c>
      <c r="R7" s="4">
        <f>('Monthly ABCs 2017-20'!R7/'Monthly ABCs 2017-20'!R6)-1</f>
        <v>1.3221113273997886E-4</v>
      </c>
      <c r="S7" s="4">
        <f>('Monthly ABCs 2017-20'!S7/'Monthly ABCs 2017-20'!S6)-1</f>
        <v>-1.9604391144902422E-2</v>
      </c>
      <c r="T7" s="4">
        <f>('Monthly ABCs 2017-20'!T7/'Monthly ABCs 2017-20'!T6)-1</f>
        <v>8.5658805650925984E-2</v>
      </c>
      <c r="U7" s="4">
        <f>('Monthly ABCs 2017-20'!U7/'Monthly ABCs 2017-20'!U6)-1</f>
        <v>8.6130804357726909E-3</v>
      </c>
      <c r="V7" s="4">
        <f>('Monthly ABCs 2017-20'!V7/'Monthly ABCs 2017-20'!V6)-1</f>
        <v>3.3272742701211389E-3</v>
      </c>
      <c r="W7" s="62">
        <f t="shared" si="4"/>
        <v>5.2650867745974222E-3</v>
      </c>
      <c r="Y7" s="60"/>
      <c r="Z7" s="76">
        <f t="shared" si="5"/>
        <v>-6.1059702067783484E-3</v>
      </c>
      <c r="AA7" s="60">
        <f t="shared" si="6"/>
        <v>-4.9971770831602359E-3</v>
      </c>
      <c r="AB7" s="60">
        <f t="shared" si="7"/>
        <v>-2.8877573984433399E-3</v>
      </c>
      <c r="AC7" s="60">
        <f t="shared" si="8"/>
        <v>-1.1448850074732691E-2</v>
      </c>
      <c r="AD7" s="60">
        <f t="shared" si="9"/>
        <v>1.4400792040784741E-4</v>
      </c>
      <c r="AE7" s="60">
        <f t="shared" si="10"/>
        <v>6.8454233115274165E-3</v>
      </c>
      <c r="AF7" s="60">
        <f t="shared" si="11"/>
        <v>-3.6660288167818674E-3</v>
      </c>
      <c r="AG7" s="60">
        <f t="shared" si="12"/>
        <v>-1.0551046257512979E-2</v>
      </c>
      <c r="AH7" s="60">
        <f t="shared" si="13"/>
        <v>1.155171156071559E-2</v>
      </c>
      <c r="AI7" s="60">
        <f t="shared" si="14"/>
        <v>3.5112918528437828E-2</v>
      </c>
      <c r="AJ7" s="60">
        <f t="shared" si="15"/>
        <v>-1.3997231483679222E-2</v>
      </c>
      <c r="AK7" s="60">
        <f t="shared" si="1"/>
        <v>-7.416010544048674E-3</v>
      </c>
      <c r="AL7" s="60">
        <f t="shared" si="16"/>
        <v>-7.6437192504723089E-3</v>
      </c>
      <c r="AM7" s="60">
        <f t="shared" si="17"/>
        <v>-1.8754734457033302E-2</v>
      </c>
      <c r="AN7" s="60">
        <f t="shared" si="18"/>
        <v>-1.7987082220115976E-2</v>
      </c>
      <c r="AO7" s="60">
        <f t="shared" si="19"/>
        <v>-5.1328756418574433E-3</v>
      </c>
      <c r="AP7" s="60">
        <f t="shared" si="20"/>
        <v>-2.4869477919499845E-2</v>
      </c>
      <c r="AQ7" s="60">
        <f t="shared" si="21"/>
        <v>8.0393718876328568E-2</v>
      </c>
      <c r="AR7" s="60">
        <f t="shared" si="22"/>
        <v>3.3479936611752687E-3</v>
      </c>
      <c r="AS7" s="77">
        <f t="shared" si="23"/>
        <v>-1.9378125044762834E-3</v>
      </c>
    </row>
    <row r="8" spans="1:45" x14ac:dyDescent="0.3">
      <c r="A8" s="35">
        <v>42917</v>
      </c>
      <c r="B8" s="4">
        <f>('Monthly ABCs 2017-20'!B8/'Monthly ABCs 2017-20'!B7)-1</f>
        <v>-1.8572170512637376E-3</v>
      </c>
      <c r="C8" s="4">
        <f>('Monthly ABCs 2017-20'!C8/'Monthly ABCs 2017-20'!C7)-1</f>
        <v>-1.0220134518936552E-2</v>
      </c>
      <c r="D8" s="4">
        <f>('Monthly ABCs 2017-20'!D8/'Monthly ABCs 2017-20'!D7)-1</f>
        <v>-6.2763343882854539E-3</v>
      </c>
      <c r="E8" s="4">
        <f>('Monthly ABCs 2017-20'!E8/'Monthly ABCs 2017-20'!E7)-1</f>
        <v>-2.414213410285182E-2</v>
      </c>
      <c r="F8" s="4">
        <f>('Monthly ABCs 2017-20'!F8/'Monthly ABCs 2017-20'!F7)-1</f>
        <v>-1.8144294811521466E-2</v>
      </c>
      <c r="G8" s="4">
        <f>('Monthly ABCs 2017-20'!G8/'Monthly ABCs 2017-20'!G7)-1</f>
        <v>-1.2567922150368838E-2</v>
      </c>
      <c r="H8" s="4">
        <f>('Monthly ABCs 2017-20'!H8/'Monthly ABCs 2017-20'!H7)-1</f>
        <v>-2.1889180453354973E-3</v>
      </c>
      <c r="I8" s="4">
        <f>('Monthly ABCs 2017-20'!I8/'Monthly ABCs 2017-20'!I7)-1</f>
        <v>-1.0188804985990951E-2</v>
      </c>
      <c r="J8" s="4">
        <f>('Monthly ABCs 2017-20'!J8/'Monthly ABCs 2017-20'!J7)-1</f>
        <v>-1.1561312225543352E-2</v>
      </c>
      <c r="K8" s="4">
        <f>('Monthly ABCs 2017-20'!K8/'Monthly ABCs 2017-20'!K7)-1</f>
        <v>-6.0292943077977723E-2</v>
      </c>
      <c r="L8" s="4">
        <f>('Monthly ABCs 2017-20'!L8/'Monthly ABCs 2017-20'!L7)-1</f>
        <v>-3.632096731579193E-2</v>
      </c>
      <c r="M8" s="62">
        <f t="shared" si="3"/>
        <v>-1.7614634788533392E-2</v>
      </c>
      <c r="N8" s="4">
        <f>('Monthly ABCs 2017-20'!N8/'Monthly ABCs 2017-20'!N7)-1</f>
        <v>-3.9490101078597517E-3</v>
      </c>
      <c r="O8" s="4">
        <f>('Monthly ABCs 2017-20'!O8/'Monthly ABCs 2017-20'!O7)-1</f>
        <v>-3.2744763061319793E-3</v>
      </c>
      <c r="P8" s="4">
        <f>('Monthly ABCs 2017-20'!P8/'Monthly ABCs 2017-20'!P7)-1</f>
        <v>-3.3073637670894773E-2</v>
      </c>
      <c r="Q8" s="4">
        <f>('Monthly ABCs 2017-20'!Q8/'Monthly ABCs 2017-20'!Q7)-1</f>
        <v>-2.3348326736236102E-2</v>
      </c>
      <c r="R8" s="4">
        <f>('Monthly ABCs 2017-20'!R8/'Monthly ABCs 2017-20'!R7)-1</f>
        <v>-1.0772376588784938E-2</v>
      </c>
      <c r="S8" s="4">
        <f>('Monthly ABCs 2017-20'!S8/'Monthly ABCs 2017-20'!S7)-1</f>
        <v>6.86939027693656E-3</v>
      </c>
      <c r="T8" s="4">
        <f>('Monthly ABCs 2017-20'!T8/'Monthly ABCs 2017-20'!T7)-1</f>
        <v>-7.4364012463126516E-2</v>
      </c>
      <c r="U8" s="4">
        <f>('Monthly ABCs 2017-20'!U8/'Monthly ABCs 2017-20'!U7)-1</f>
        <v>3.7135161919376047E-2</v>
      </c>
      <c r="V8" s="4">
        <f>('Monthly ABCs 2017-20'!V8/'Monthly ABCs 2017-20'!V7)-1</f>
        <v>-4.3582963873012526E-2</v>
      </c>
      <c r="W8" s="62">
        <f t="shared" si="4"/>
        <v>-1.6484472394414886E-2</v>
      </c>
      <c r="Y8" s="60"/>
      <c r="Z8" s="76">
        <f t="shared" si="5"/>
        <v>1.5757417737269654E-2</v>
      </c>
      <c r="AA8" s="60">
        <f t="shared" si="6"/>
        <v>7.3945002695968397E-3</v>
      </c>
      <c r="AB8" s="60">
        <f t="shared" si="7"/>
        <v>1.1338300400247938E-2</v>
      </c>
      <c r="AC8" s="60">
        <f t="shared" si="8"/>
        <v>-6.527499314318428E-3</v>
      </c>
      <c r="AD8" s="60">
        <f t="shared" si="9"/>
        <v>-5.2966002298807449E-4</v>
      </c>
      <c r="AE8" s="60">
        <f t="shared" si="10"/>
        <v>5.0467126381645543E-3</v>
      </c>
      <c r="AF8" s="60">
        <f t="shared" si="11"/>
        <v>1.5425716743197895E-2</v>
      </c>
      <c r="AG8" s="60">
        <f t="shared" si="12"/>
        <v>7.4258298025424406E-3</v>
      </c>
      <c r="AH8" s="60">
        <f t="shared" si="13"/>
        <v>6.0533225629900399E-3</v>
      </c>
      <c r="AI8" s="60">
        <f t="shared" si="14"/>
        <v>-4.2678308289444328E-2</v>
      </c>
      <c r="AJ8" s="60">
        <f t="shared" si="15"/>
        <v>-1.8706332527258538E-2</v>
      </c>
      <c r="AK8" s="60">
        <f t="shared" si="1"/>
        <v>1.2535462286555134E-2</v>
      </c>
      <c r="AL8" s="60">
        <f t="shared" si="16"/>
        <v>1.3209996088282907E-2</v>
      </c>
      <c r="AM8" s="60">
        <f t="shared" si="17"/>
        <v>-1.6589165276479887E-2</v>
      </c>
      <c r="AN8" s="60">
        <f t="shared" si="18"/>
        <v>-6.8638543418212163E-3</v>
      </c>
      <c r="AO8" s="60">
        <f t="shared" si="19"/>
        <v>5.7120958056299485E-3</v>
      </c>
      <c r="AP8" s="60">
        <f t="shared" si="20"/>
        <v>2.3353862671351446E-2</v>
      </c>
      <c r="AQ8" s="60">
        <f t="shared" si="21"/>
        <v>-5.7879540068711627E-2</v>
      </c>
      <c r="AR8" s="60">
        <f t="shared" si="22"/>
        <v>5.3619634313790937E-2</v>
      </c>
      <c r="AS8" s="77">
        <f t="shared" si="23"/>
        <v>-2.709849147859764E-2</v>
      </c>
    </row>
    <row r="9" spans="1:45" x14ac:dyDescent="0.3">
      <c r="A9" s="35">
        <v>42948</v>
      </c>
      <c r="B9" s="4">
        <f>('Monthly ABCs 2017-20'!B9/'Monthly ABCs 2017-20'!B8)-1</f>
        <v>-2.5512513948668936E-3</v>
      </c>
      <c r="C9" s="4">
        <f>('Monthly ABCs 2017-20'!C9/'Monthly ABCs 2017-20'!C8)-1</f>
        <v>2.0130871708829989E-3</v>
      </c>
      <c r="D9" s="4">
        <f>('Monthly ABCs 2017-20'!D9/'Monthly ABCs 2017-20'!D8)-1</f>
        <v>-1.4082266108661479E-2</v>
      </c>
      <c r="E9" s="4">
        <f>('Monthly ABCs 2017-20'!E9/'Monthly ABCs 2017-20'!E8)-1</f>
        <v>2.019901547791525E-3</v>
      </c>
      <c r="F9" s="4">
        <f>('Monthly ABCs 2017-20'!F9/'Monthly ABCs 2017-20'!F8)-1</f>
        <v>-3.4017384194248157E-3</v>
      </c>
      <c r="G9" s="4">
        <f>('Monthly ABCs 2017-20'!G9/'Monthly ABCs 2017-20'!G8)-1</f>
        <v>-3.0569522123671256E-3</v>
      </c>
      <c r="H9" s="4">
        <f>('Monthly ABCs 2017-20'!H9/'Monthly ABCs 2017-20'!H8)-1</f>
        <v>-8.4491056978919232E-3</v>
      </c>
      <c r="I9" s="4">
        <f>('Monthly ABCs 2017-20'!I9/'Monthly ABCs 2017-20'!I8)-1</f>
        <v>4.0681630679071379E-3</v>
      </c>
      <c r="J9" s="4">
        <f>('Monthly ABCs 2017-20'!J9/'Monthly ABCs 2017-20'!J8)-1</f>
        <v>7.451737307593298E-3</v>
      </c>
      <c r="K9" s="4">
        <f>('Monthly ABCs 2017-20'!K9/'Monthly ABCs 2017-20'!K8)-1</f>
        <v>-2.2219247757997551E-2</v>
      </c>
      <c r="L9" s="4">
        <f>('Monthly ABCs 2017-20'!L9/'Monthly ABCs 2017-20'!L8)-1</f>
        <v>-1.1364491608338967E-2</v>
      </c>
      <c r="M9" s="62">
        <f t="shared" si="3"/>
        <v>-4.5065603732157991E-3</v>
      </c>
      <c r="N9" s="4">
        <f>('Monthly ABCs 2017-20'!N9/'Monthly ABCs 2017-20'!N8)-1</f>
        <v>3.4241999189299488E-3</v>
      </c>
      <c r="O9" s="4">
        <f>('Monthly ABCs 2017-20'!O9/'Monthly ABCs 2017-20'!O8)-1</f>
        <v>-7.0320225115571011E-3</v>
      </c>
      <c r="P9" s="4">
        <f>('Monthly ABCs 2017-20'!P9/'Monthly ABCs 2017-20'!P8)-1</f>
        <v>-9.9858464206067366E-3</v>
      </c>
      <c r="Q9" s="4">
        <f>('Monthly ABCs 2017-20'!Q9/'Monthly ABCs 2017-20'!Q8)-1</f>
        <v>-8.5257993858034453E-3</v>
      </c>
      <c r="R9" s="4">
        <f>('Monthly ABCs 2017-20'!R9/'Monthly ABCs 2017-20'!R8)-1</f>
        <v>-4.8051087688970595E-3</v>
      </c>
      <c r="S9" s="4">
        <f>('Monthly ABCs 2017-20'!S9/'Monthly ABCs 2017-20'!S8)-1</f>
        <v>1.0241342619462079E-2</v>
      </c>
      <c r="T9" s="4">
        <f>('Monthly ABCs 2017-20'!T9/'Monthly ABCs 2017-20'!T8)-1</f>
        <v>-6.166512643871247E-3</v>
      </c>
      <c r="U9" s="4">
        <f>('Monthly ABCs 2017-20'!U9/'Monthly ABCs 2017-20'!U8)-1</f>
        <v>-3.3751892764534164E-3</v>
      </c>
      <c r="V9" s="4">
        <f>('Monthly ABCs 2017-20'!V9/'Monthly ABCs 2017-20'!V8)-1</f>
        <v>-5.6268936661376667E-3</v>
      </c>
      <c r="W9" s="62">
        <f t="shared" si="4"/>
        <v>-3.5390922372149605E-3</v>
      </c>
      <c r="Y9" s="60"/>
      <c r="Z9" s="76">
        <f t="shared" si="5"/>
        <v>1.9553089783489056E-3</v>
      </c>
      <c r="AA9" s="60">
        <f t="shared" si="6"/>
        <v>6.5196475440987981E-3</v>
      </c>
      <c r="AB9" s="60">
        <f t="shared" si="7"/>
        <v>-9.5757057354456804E-3</v>
      </c>
      <c r="AC9" s="60">
        <f t="shared" si="8"/>
        <v>6.5264619210073241E-3</v>
      </c>
      <c r="AD9" s="60">
        <f t="shared" si="9"/>
        <v>1.1048219537909834E-3</v>
      </c>
      <c r="AE9" s="60">
        <f t="shared" si="10"/>
        <v>1.4496081608486736E-3</v>
      </c>
      <c r="AF9" s="60">
        <f t="shared" si="11"/>
        <v>-3.9425453246761241E-3</v>
      </c>
      <c r="AG9" s="60">
        <f t="shared" si="12"/>
        <v>8.5747234411229362E-3</v>
      </c>
      <c r="AH9" s="60">
        <f t="shared" si="13"/>
        <v>1.1958297680809096E-2</v>
      </c>
      <c r="AI9" s="60">
        <f t="shared" si="14"/>
        <v>-1.7712687384781753E-2</v>
      </c>
      <c r="AJ9" s="60">
        <f t="shared" si="15"/>
        <v>-6.8579312351231677E-3</v>
      </c>
      <c r="AK9" s="60">
        <f t="shared" si="1"/>
        <v>6.9632921561449089E-3</v>
      </c>
      <c r="AL9" s="60">
        <f t="shared" si="16"/>
        <v>-3.4929302743421406E-3</v>
      </c>
      <c r="AM9" s="60">
        <f t="shared" si="17"/>
        <v>-6.4467541833917764E-3</v>
      </c>
      <c r="AN9" s="60">
        <f t="shared" si="18"/>
        <v>-4.9867071485884852E-3</v>
      </c>
      <c r="AO9" s="60">
        <f t="shared" si="19"/>
        <v>-1.266016531682099E-3</v>
      </c>
      <c r="AP9" s="60">
        <f t="shared" si="20"/>
        <v>1.3780434856677039E-2</v>
      </c>
      <c r="AQ9" s="60">
        <f t="shared" si="21"/>
        <v>-2.6274204066562864E-3</v>
      </c>
      <c r="AR9" s="60">
        <f t="shared" si="22"/>
        <v>1.6390296076154416E-4</v>
      </c>
      <c r="AS9" s="77">
        <f t="shared" si="23"/>
        <v>-2.0878014289227062E-3</v>
      </c>
    </row>
    <row r="10" spans="1:45" x14ac:dyDescent="0.3">
      <c r="A10" s="35">
        <v>42979</v>
      </c>
      <c r="B10" s="4">
        <f>('Monthly ABCs 2017-20'!B10/'Monthly ABCs 2017-20'!B9)-1</f>
        <v>-1.2750527569459824E-2</v>
      </c>
      <c r="C10" s="4">
        <f>('Monthly ABCs 2017-20'!C10/'Monthly ABCs 2017-20'!C9)-1</f>
        <v>-1.6611353821836428E-2</v>
      </c>
      <c r="D10" s="4">
        <f>('Monthly ABCs 2017-20'!D10/'Monthly ABCs 2017-20'!D9)-1</f>
        <v>1.5842025263378634E-2</v>
      </c>
      <c r="E10" s="4">
        <f>('Monthly ABCs 2017-20'!E10/'Monthly ABCs 2017-20'!E9)-1</f>
        <v>-1.4062926448548452E-2</v>
      </c>
      <c r="F10" s="4">
        <f>('Monthly ABCs 2017-20'!F10/'Monthly ABCs 2017-20'!F9)-1</f>
        <v>-4.6150450468527282E-3</v>
      </c>
      <c r="G10" s="4">
        <f>('Monthly ABCs 2017-20'!G10/'Monthly ABCs 2017-20'!G9)-1</f>
        <v>-1.4754463067669032E-2</v>
      </c>
      <c r="H10" s="4">
        <f>('Monthly ABCs 2017-20'!H10/'Monthly ABCs 2017-20'!H9)-1</f>
        <v>-9.0165758738368629E-3</v>
      </c>
      <c r="I10" s="4">
        <f>('Monthly ABCs 2017-20'!I10/'Monthly ABCs 2017-20'!I9)-1</f>
        <v>-1.7824087191401716E-2</v>
      </c>
      <c r="J10" s="4">
        <f>('Monthly ABCs 2017-20'!J10/'Monthly ABCs 2017-20'!J9)-1</f>
        <v>-1.4467135810978582E-2</v>
      </c>
      <c r="K10" s="4">
        <f>('Monthly ABCs 2017-20'!K10/'Monthly ABCs 2017-20'!K9)-1</f>
        <v>8.6926762491443821E-3</v>
      </c>
      <c r="L10" s="4">
        <f>('Monthly ABCs 2017-20'!L10/'Monthly ABCs 2017-20'!L9)-1</f>
        <v>3.4588698451365918E-2</v>
      </c>
      <c r="M10" s="62">
        <f t="shared" si="3"/>
        <v>-4.0889740787904269E-3</v>
      </c>
      <c r="N10" s="4">
        <f>('Monthly ABCs 2017-20'!N10/'Monthly ABCs 2017-20'!N9)-1</f>
        <v>-1.6341682971647953E-2</v>
      </c>
      <c r="O10" s="4">
        <f>('Monthly ABCs 2017-20'!O10/'Monthly ABCs 2017-20'!O9)-1</f>
        <v>-1.7285070091167531E-2</v>
      </c>
      <c r="P10" s="4">
        <f>('Monthly ABCs 2017-20'!P10/'Monthly ABCs 2017-20'!P9)-1</f>
        <v>1.6498820947568049E-3</v>
      </c>
      <c r="Q10" s="4">
        <f>('Monthly ABCs 2017-20'!Q10/'Monthly ABCs 2017-20'!Q9)-1</f>
        <v>-4.9944722637705885E-3</v>
      </c>
      <c r="R10" s="4">
        <f>('Monthly ABCs 2017-20'!R10/'Monthly ABCs 2017-20'!R9)-1</f>
        <v>-1.1682222965039069E-2</v>
      </c>
      <c r="S10" s="4">
        <f>('Monthly ABCs 2017-20'!S10/'Monthly ABCs 2017-20'!S9)-1</f>
        <v>-3.3000801905422983E-2</v>
      </c>
      <c r="T10" s="4">
        <f>('Monthly ABCs 2017-20'!T10/'Monthly ABCs 2017-20'!T9)-1</f>
        <v>-5.4665133788688314E-3</v>
      </c>
      <c r="U10" s="4">
        <f>('Monthly ABCs 2017-20'!U10/'Monthly ABCs 2017-20'!U9)-1</f>
        <v>-1.9612239769586148E-2</v>
      </c>
      <c r="V10" s="4">
        <f>('Monthly ABCs 2017-20'!V10/'Monthly ABCs 2017-20'!V9)-1</f>
        <v>-2.316851702768985E-2</v>
      </c>
      <c r="W10" s="62">
        <f t="shared" si="4"/>
        <v>-1.4433515364270684E-2</v>
      </c>
      <c r="Y10" s="60"/>
      <c r="Z10" s="76">
        <f t="shared" si="5"/>
        <v>-8.6615534906693964E-3</v>
      </c>
      <c r="AA10" s="60">
        <f t="shared" si="6"/>
        <v>-1.2522379743046E-2</v>
      </c>
      <c r="AB10" s="60">
        <f t="shared" si="7"/>
        <v>1.9930999342169062E-2</v>
      </c>
      <c r="AC10" s="60">
        <f t="shared" si="8"/>
        <v>-9.973952369758024E-3</v>
      </c>
      <c r="AD10" s="60">
        <f t="shared" si="9"/>
        <v>-5.2607096806230134E-4</v>
      </c>
      <c r="AE10" s="60">
        <f t="shared" si="10"/>
        <v>-1.0665488988878605E-2</v>
      </c>
      <c r="AF10" s="60">
        <f t="shared" si="11"/>
        <v>-4.927601795046436E-3</v>
      </c>
      <c r="AG10" s="60">
        <f t="shared" si="12"/>
        <v>-1.3735113112611289E-2</v>
      </c>
      <c r="AH10" s="60">
        <f t="shared" si="13"/>
        <v>-1.0378161732188154E-2</v>
      </c>
      <c r="AI10" s="60">
        <f t="shared" si="14"/>
        <v>1.278165032793481E-2</v>
      </c>
      <c r="AJ10" s="60">
        <f t="shared" si="15"/>
        <v>3.8677672530156346E-2</v>
      </c>
      <c r="AK10" s="60">
        <f t="shared" si="1"/>
        <v>-1.9081676073772688E-3</v>
      </c>
      <c r="AL10" s="60">
        <f t="shared" si="16"/>
        <v>-2.8515547268968475E-3</v>
      </c>
      <c r="AM10" s="60">
        <f t="shared" si="17"/>
        <v>1.6083397459027489E-2</v>
      </c>
      <c r="AN10" s="60">
        <f t="shared" si="18"/>
        <v>9.4390431005000955E-3</v>
      </c>
      <c r="AO10" s="60">
        <f t="shared" si="19"/>
        <v>2.7512923992316154E-3</v>
      </c>
      <c r="AP10" s="60">
        <f t="shared" si="20"/>
        <v>-1.8567286541152299E-2</v>
      </c>
      <c r="AQ10" s="60">
        <f t="shared" si="21"/>
        <v>8.9670019854018526E-3</v>
      </c>
      <c r="AR10" s="60">
        <f t="shared" si="22"/>
        <v>-5.1787244053154644E-3</v>
      </c>
      <c r="AS10" s="77">
        <f t="shared" si="23"/>
        <v>-8.735001663419166E-3</v>
      </c>
    </row>
    <row r="11" spans="1:45" x14ac:dyDescent="0.3">
      <c r="A11" s="35">
        <v>43009</v>
      </c>
      <c r="B11" s="4">
        <f>('Monthly ABCs 2017-20'!B11/'Monthly ABCs 2017-20'!B10)-1</f>
        <v>-1.747712885545849E-2</v>
      </c>
      <c r="C11" s="4">
        <f>('Monthly ABCs 2017-20'!C11/'Monthly ABCs 2017-20'!C10)-1</f>
        <v>-1.1444955940692392E-2</v>
      </c>
      <c r="D11" s="4">
        <f>('Monthly ABCs 2017-20'!D11/'Monthly ABCs 2017-20'!D10)-1</f>
        <v>-1.3170624077118998E-4</v>
      </c>
      <c r="E11" s="4">
        <f>('Monthly ABCs 2017-20'!E11/'Monthly ABCs 2017-20'!E10)-1</f>
        <v>-2.282712511938878E-2</v>
      </c>
      <c r="F11" s="4">
        <f>('Monthly ABCs 2017-20'!F11/'Monthly ABCs 2017-20'!F10)-1</f>
        <v>-4.4124597111070418E-3</v>
      </c>
      <c r="G11" s="4">
        <f>('Monthly ABCs 2017-20'!G11/'Monthly ABCs 2017-20'!G10)-1</f>
        <v>-7.7412043388236373E-3</v>
      </c>
      <c r="H11" s="4">
        <f>('Monthly ABCs 2017-20'!H11/'Monthly ABCs 2017-20'!H10)-1</f>
        <v>-1.351289928424948E-2</v>
      </c>
      <c r="I11" s="4">
        <f>('Monthly ABCs 2017-20'!I11/'Monthly ABCs 2017-20'!I10)-1</f>
        <v>-2.1912163835193565E-2</v>
      </c>
      <c r="J11" s="4">
        <f>('Monthly ABCs 2017-20'!J11/'Monthly ABCs 2017-20'!J10)-1</f>
        <v>-1.1002109426995421E-2</v>
      </c>
      <c r="K11" s="4">
        <f>('Monthly ABCs 2017-20'!K11/'Monthly ABCs 2017-20'!K10)-1</f>
        <v>-4.0985275157766621E-3</v>
      </c>
      <c r="L11" s="4">
        <f>('Monthly ABCs 2017-20'!L11/'Monthly ABCs 2017-20'!L10)-1</f>
        <v>1.1631146033164175E-2</v>
      </c>
      <c r="M11" s="62">
        <f t="shared" si="3"/>
        <v>-9.3571940213902256E-3</v>
      </c>
      <c r="N11" s="4">
        <f>('Monthly ABCs 2017-20'!N11/'Monthly ABCs 2017-20'!N10)-1</f>
        <v>-1.9937921833544592E-2</v>
      </c>
      <c r="O11" s="4">
        <f>('Monthly ABCs 2017-20'!O11/'Monthly ABCs 2017-20'!O10)-1</f>
        <v>-6.5887422784279837E-3</v>
      </c>
      <c r="P11" s="4">
        <f>('Monthly ABCs 2017-20'!P11/'Monthly ABCs 2017-20'!P10)-1</f>
        <v>-1.1477484143902372E-2</v>
      </c>
      <c r="Q11" s="4">
        <f>('Monthly ABCs 2017-20'!Q11/'Monthly ABCs 2017-20'!Q10)-1</f>
        <v>-3.4959393621371904E-2</v>
      </c>
      <c r="R11" s="4">
        <f>('Monthly ABCs 2017-20'!R11/'Monthly ABCs 2017-20'!R10)-1</f>
        <v>-3.3879686641805629E-3</v>
      </c>
      <c r="S11" s="4">
        <f>('Monthly ABCs 2017-20'!S11/'Monthly ABCs 2017-20'!S10)-1</f>
        <v>9.2519532760881873E-4</v>
      </c>
      <c r="T11" s="4">
        <f>('Monthly ABCs 2017-20'!T11/'Monthly ABCs 2017-20'!T10)-1</f>
        <v>4.5615784761494638E-3</v>
      </c>
      <c r="U11" s="4">
        <f>('Monthly ABCs 2017-20'!U11/'Monthly ABCs 2017-20'!U10)-1</f>
        <v>-2.2082715543077058E-2</v>
      </c>
      <c r="V11" s="4">
        <f>('Monthly ABCs 2017-20'!V11/'Monthly ABCs 2017-20'!V10)-1</f>
        <v>-1.0105317629922062E-2</v>
      </c>
      <c r="W11" s="62">
        <f t="shared" si="4"/>
        <v>-1.1450307767852028E-2</v>
      </c>
      <c r="Y11" s="60"/>
      <c r="Z11" s="76">
        <f t="shared" si="5"/>
        <v>-8.1199348340682646E-3</v>
      </c>
      <c r="AA11" s="60">
        <f t="shared" si="6"/>
        <v>-2.0877619193021661E-3</v>
      </c>
      <c r="AB11" s="60">
        <f t="shared" si="7"/>
        <v>9.2254877806190357E-3</v>
      </c>
      <c r="AC11" s="60">
        <f t="shared" si="8"/>
        <v>-1.3469931097998555E-2</v>
      </c>
      <c r="AD11" s="60">
        <f t="shared" si="9"/>
        <v>4.9447343102831838E-3</v>
      </c>
      <c r="AE11" s="60">
        <f t="shared" si="10"/>
        <v>1.6159896825665883E-3</v>
      </c>
      <c r="AF11" s="60">
        <f t="shared" si="11"/>
        <v>-4.1557052628592543E-3</v>
      </c>
      <c r="AG11" s="60">
        <f t="shared" si="12"/>
        <v>-1.255496981380334E-2</v>
      </c>
      <c r="AH11" s="60">
        <f t="shared" si="13"/>
        <v>-1.6449154056051955E-3</v>
      </c>
      <c r="AI11" s="60">
        <f t="shared" si="14"/>
        <v>5.2586665056135636E-3</v>
      </c>
      <c r="AJ11" s="60">
        <f t="shared" si="15"/>
        <v>2.09883400545544E-2</v>
      </c>
      <c r="AK11" s="60">
        <f t="shared" si="1"/>
        <v>-8.4876140656925635E-3</v>
      </c>
      <c r="AL11" s="60">
        <f t="shared" si="16"/>
        <v>4.8615654894240447E-3</v>
      </c>
      <c r="AM11" s="60">
        <f t="shared" si="17"/>
        <v>-2.7176376050343926E-5</v>
      </c>
      <c r="AN11" s="60">
        <f t="shared" si="18"/>
        <v>-2.3509085853519875E-2</v>
      </c>
      <c r="AO11" s="60">
        <f t="shared" si="19"/>
        <v>8.0623391036714655E-3</v>
      </c>
      <c r="AP11" s="60">
        <f t="shared" si="20"/>
        <v>1.2375503095460847E-2</v>
      </c>
      <c r="AQ11" s="60">
        <f t="shared" si="21"/>
        <v>1.6011886244001492E-2</v>
      </c>
      <c r="AR11" s="60">
        <f t="shared" si="22"/>
        <v>-1.063240777522503E-2</v>
      </c>
      <c r="AS11" s="77">
        <f t="shared" si="23"/>
        <v>1.3449901379299668E-3</v>
      </c>
    </row>
    <row r="12" spans="1:45" x14ac:dyDescent="0.3">
      <c r="A12" s="35">
        <v>43040</v>
      </c>
      <c r="B12" s="4">
        <f>('Monthly ABCs 2017-20'!B12/'Monthly ABCs 2017-20'!B11)-1</f>
        <v>-1.6991868525565557E-2</v>
      </c>
      <c r="C12" s="4">
        <f>('Monthly ABCs 2017-20'!C12/'Monthly ABCs 2017-20'!C11)-1</f>
        <v>-3.4571080258047893E-3</v>
      </c>
      <c r="D12" s="4">
        <f>('Monthly ABCs 2017-20'!D12/'Monthly ABCs 2017-20'!D11)-1</f>
        <v>-2.2644235633132448E-3</v>
      </c>
      <c r="E12" s="4">
        <f>('Monthly ABCs 2017-20'!E12/'Monthly ABCs 2017-20'!E11)-1</f>
        <v>-2.6218090913458392E-2</v>
      </c>
      <c r="F12" s="4">
        <f>('Monthly ABCs 2017-20'!F12/'Monthly ABCs 2017-20'!F11)-1</f>
        <v>-9.0260139079805235E-3</v>
      </c>
      <c r="G12" s="4">
        <f>('Monthly ABCs 2017-20'!G12/'Monthly ABCs 2017-20'!G11)-1</f>
        <v>-1.5704097449130705E-2</v>
      </c>
      <c r="H12" s="4">
        <f>('Monthly ABCs 2017-20'!H12/'Monthly ABCs 2017-20'!H11)-1</f>
        <v>-9.4590455850107613E-3</v>
      </c>
      <c r="I12" s="4">
        <f>('Monthly ABCs 2017-20'!I12/'Monthly ABCs 2017-20'!I11)-1</f>
        <v>-1.2898659011364999E-2</v>
      </c>
      <c r="J12" s="4">
        <f>('Monthly ABCs 2017-20'!J12/'Monthly ABCs 2017-20'!J11)-1</f>
        <v>-1.3264999638814889E-2</v>
      </c>
      <c r="K12" s="4">
        <f>('Monthly ABCs 2017-20'!K12/'Monthly ABCs 2017-20'!K11)-1</f>
        <v>-8.8576373274418252E-5</v>
      </c>
      <c r="L12" s="4">
        <f>('Monthly ABCs 2017-20'!L12/'Monthly ABCs 2017-20'!L11)-1</f>
        <v>-2.8688993027774612E-2</v>
      </c>
      <c r="M12" s="62">
        <f t="shared" si="3"/>
        <v>-1.2551079638317536E-2</v>
      </c>
      <c r="N12" s="4">
        <f>('Monthly ABCs 2017-20'!N12/'Monthly ABCs 2017-20'!N11)-1</f>
        <v>-1.942597940180979E-2</v>
      </c>
      <c r="O12" s="4">
        <f>('Monthly ABCs 2017-20'!O12/'Monthly ABCs 2017-20'!O11)-1</f>
        <v>-1.5297459907032018E-2</v>
      </c>
      <c r="P12" s="4">
        <f>('Monthly ABCs 2017-20'!P12/'Monthly ABCs 2017-20'!P11)-1</f>
        <v>1.9446701386582887E-4</v>
      </c>
      <c r="Q12" s="4">
        <f>('Monthly ABCs 2017-20'!Q12/'Monthly ABCs 2017-20'!Q11)-1</f>
        <v>-2.18233466076867E-2</v>
      </c>
      <c r="R12" s="4">
        <f>('Monthly ABCs 2017-20'!R12/'Monthly ABCs 2017-20'!R11)-1</f>
        <v>-1.3919909037643841E-2</v>
      </c>
      <c r="S12" s="4">
        <f>('Monthly ABCs 2017-20'!S12/'Monthly ABCs 2017-20'!S11)-1</f>
        <v>-2.1729721708699912E-2</v>
      </c>
      <c r="T12" s="4">
        <f>('Monthly ABCs 2017-20'!T12/'Monthly ABCs 2017-20'!T11)-1</f>
        <v>-7.8971564595919919E-3</v>
      </c>
      <c r="U12" s="4">
        <f>('Monthly ABCs 2017-20'!U12/'Monthly ABCs 2017-20'!U11)-1</f>
        <v>-3.2642182005871212E-2</v>
      </c>
      <c r="V12" s="4">
        <f>('Monthly ABCs 2017-20'!V12/'Monthly ABCs 2017-20'!V11)-1</f>
        <v>-3.7687627363947485E-2</v>
      </c>
      <c r="W12" s="62">
        <f t="shared" si="4"/>
        <v>-1.8914323942046347E-2</v>
      </c>
      <c r="Y12" s="60"/>
      <c r="Z12" s="76">
        <f t="shared" si="5"/>
        <v>-4.4407888872480209E-3</v>
      </c>
      <c r="AA12" s="60">
        <f t="shared" si="6"/>
        <v>9.0939716125127464E-3</v>
      </c>
      <c r="AB12" s="60">
        <f t="shared" si="7"/>
        <v>1.0286656075004291E-2</v>
      </c>
      <c r="AC12" s="60">
        <f t="shared" si="8"/>
        <v>-1.3667011275140856E-2</v>
      </c>
      <c r="AD12" s="60">
        <f t="shared" si="9"/>
        <v>3.5250657303370122E-3</v>
      </c>
      <c r="AE12" s="60">
        <f t="shared" si="10"/>
        <v>-3.1530178108131694E-3</v>
      </c>
      <c r="AF12" s="60">
        <f t="shared" si="11"/>
        <v>3.0920340533067744E-3</v>
      </c>
      <c r="AG12" s="60">
        <f t="shared" si="12"/>
        <v>-3.4757937304746335E-4</v>
      </c>
      <c r="AH12" s="60">
        <f t="shared" si="13"/>
        <v>-7.1392000049735373E-4</v>
      </c>
      <c r="AI12" s="60">
        <f t="shared" si="14"/>
        <v>1.2462503265043117E-2</v>
      </c>
      <c r="AJ12" s="60">
        <f t="shared" si="15"/>
        <v>-1.6137913389457074E-2</v>
      </c>
      <c r="AK12" s="60">
        <f t="shared" si="1"/>
        <v>-5.1165545976344234E-4</v>
      </c>
      <c r="AL12" s="60">
        <f t="shared" si="16"/>
        <v>3.6168640350143291E-3</v>
      </c>
      <c r="AM12" s="60">
        <f t="shared" si="17"/>
        <v>1.9108790955912176E-2</v>
      </c>
      <c r="AN12" s="60">
        <f t="shared" si="18"/>
        <v>-2.9090226656403526E-3</v>
      </c>
      <c r="AO12" s="60">
        <f t="shared" si="19"/>
        <v>4.9944149044025068E-3</v>
      </c>
      <c r="AP12" s="60">
        <f t="shared" si="20"/>
        <v>-2.8153977666535643E-3</v>
      </c>
      <c r="AQ12" s="60">
        <f t="shared" si="21"/>
        <v>1.1017167482454356E-2</v>
      </c>
      <c r="AR12" s="60">
        <f t="shared" si="22"/>
        <v>-1.3727858063824865E-2</v>
      </c>
      <c r="AS12" s="77">
        <f t="shared" si="23"/>
        <v>-1.8773303421901137E-2</v>
      </c>
    </row>
    <row r="13" spans="1:45" x14ac:dyDescent="0.3">
      <c r="A13" s="47">
        <v>43070</v>
      </c>
      <c r="B13" s="61">
        <f>('Monthly ABCs 2017-20'!B13/'Monthly ABCs 2017-20'!B12)-1</f>
        <v>-7.5057055430255426E-3</v>
      </c>
      <c r="C13" s="61">
        <f>('Monthly ABCs 2017-20'!C13/'Monthly ABCs 2017-20'!C12)-1</f>
        <v>7.5531167716333947E-3</v>
      </c>
      <c r="D13" s="61">
        <f>('Monthly ABCs 2017-20'!D13/'Monthly ABCs 2017-20'!D12)-1</f>
        <v>1.5087318622120094E-3</v>
      </c>
      <c r="E13" s="61">
        <f>('Monthly ABCs 2017-20'!E13/'Monthly ABCs 2017-20'!E12)-1</f>
        <v>-1.008160897443533E-2</v>
      </c>
      <c r="F13" s="61">
        <f>('Monthly ABCs 2017-20'!F13/'Monthly ABCs 2017-20'!F12)-1</f>
        <v>1.2992614891448317E-2</v>
      </c>
      <c r="G13" s="61">
        <f>('Monthly ABCs 2017-20'!G13/'Monthly ABCs 2017-20'!G12)-1</f>
        <v>-0.1421567023710596</v>
      </c>
      <c r="H13" s="61">
        <f>('Monthly ABCs 2017-20'!H13/'Monthly ABCs 2017-20'!H12)-1</f>
        <v>-1.4666086590107152E-3</v>
      </c>
      <c r="I13" s="61">
        <f>('Monthly ABCs 2017-20'!I13/'Monthly ABCs 2017-20'!I12)-1</f>
        <v>-2.5165830046611659E-2</v>
      </c>
      <c r="J13" s="61">
        <f>('Monthly ABCs 2017-20'!J13/'Monthly ABCs 2017-20'!J12)-1</f>
        <v>-8.9121271201461072E-3</v>
      </c>
      <c r="K13" s="61">
        <f>('Monthly ABCs 2017-20'!K13/'Monthly ABCs 2017-20'!K12)-1</f>
        <v>3.31986398915185E-2</v>
      </c>
      <c r="L13" s="61">
        <f>('Monthly ABCs 2017-20'!L13/'Monthly ABCs 2017-20'!L12)-1</f>
        <v>2.3962857570765328E-2</v>
      </c>
      <c r="M13" s="63">
        <f t="shared" si="3"/>
        <v>-1.0552056520610127E-2</v>
      </c>
      <c r="N13" s="61">
        <f>('Monthly ABCs 2017-20'!N13/'Monthly ABCs 2017-20'!N12)-1</f>
        <v>-3.4355131037272502E-2</v>
      </c>
      <c r="O13" s="61">
        <f>('Monthly ABCs 2017-20'!O13/'Monthly ABCs 2017-20'!O12)-1</f>
        <v>-3.3762366645875064E-2</v>
      </c>
      <c r="P13" s="61">
        <f>('Monthly ABCs 2017-20'!P13/'Monthly ABCs 2017-20'!P12)-1</f>
        <v>-2.1162153955968432E-2</v>
      </c>
      <c r="Q13" s="61">
        <f>('Monthly ABCs 2017-20'!Q13/'Monthly ABCs 2017-20'!Q12)-1</f>
        <v>-2.4606930058475807E-2</v>
      </c>
      <c r="R13" s="61">
        <f>('Monthly ABCs 2017-20'!R13/'Monthly ABCs 2017-20'!R12)-1</f>
        <v>-0.10781300097952984</v>
      </c>
      <c r="S13" s="61">
        <f>('Monthly ABCs 2017-20'!S13/'Monthly ABCs 2017-20'!S12)-1</f>
        <v>4.5758346632116531E-3</v>
      </c>
      <c r="T13" s="61">
        <f>('Monthly ABCs 2017-20'!T13/'Monthly ABCs 2017-20'!T12)-1</f>
        <v>-2.7177775629836365E-3</v>
      </c>
      <c r="U13" s="61">
        <f>('Monthly ABCs 2017-20'!U13/'Monthly ABCs 2017-20'!U12)-1</f>
        <v>-1.8341204767047259E-4</v>
      </c>
      <c r="V13" s="61">
        <f>('Monthly ABCs 2017-20'!V13/'Monthly ABCs 2017-20'!V12)-1</f>
        <v>-3.8323600275644187E-2</v>
      </c>
      <c r="W13" s="62">
        <f t="shared" si="4"/>
        <v>-2.8705393100023142E-2</v>
      </c>
      <c r="Y13" s="60"/>
      <c r="Z13" s="76">
        <f t="shared" si="5"/>
        <v>3.0463509775845842E-3</v>
      </c>
      <c r="AA13" s="60">
        <f t="shared" si="6"/>
        <v>1.8105173292243523E-2</v>
      </c>
      <c r="AB13" s="60">
        <f t="shared" si="7"/>
        <v>1.2060788382822136E-2</v>
      </c>
      <c r="AC13" s="60">
        <f t="shared" si="8"/>
        <v>4.7044754617479694E-4</v>
      </c>
      <c r="AD13" s="60">
        <f t="shared" si="9"/>
        <v>2.3544671412058446E-2</v>
      </c>
      <c r="AE13" s="60">
        <f t="shared" si="10"/>
        <v>-0.13160464585044948</v>
      </c>
      <c r="AF13" s="60">
        <f t="shared" si="11"/>
        <v>9.0854478615994116E-3</v>
      </c>
      <c r="AG13" s="60">
        <f t="shared" si="12"/>
        <v>-1.4613773526001532E-2</v>
      </c>
      <c r="AH13" s="60">
        <f t="shared" si="13"/>
        <v>1.6399294004640196E-3</v>
      </c>
      <c r="AI13" s="60">
        <f t="shared" si="14"/>
        <v>4.3750696412128628E-2</v>
      </c>
      <c r="AJ13" s="60">
        <f t="shared" si="15"/>
        <v>3.4514914091375457E-2</v>
      </c>
      <c r="AK13" s="60">
        <f t="shared" si="1"/>
        <v>-5.6497379372493599E-3</v>
      </c>
      <c r="AL13" s="60">
        <f t="shared" si="16"/>
        <v>-5.056973545851922E-3</v>
      </c>
      <c r="AM13" s="60">
        <f t="shared" si="17"/>
        <v>7.5432391440547093E-3</v>
      </c>
      <c r="AN13" s="60">
        <f t="shared" si="18"/>
        <v>4.0984630415473351E-3</v>
      </c>
      <c r="AO13" s="60">
        <f t="shared" si="19"/>
        <v>-7.91076078795067E-2</v>
      </c>
      <c r="AP13" s="60">
        <f t="shared" si="20"/>
        <v>3.3281227763234791E-2</v>
      </c>
      <c r="AQ13" s="60">
        <f t="shared" si="21"/>
        <v>2.5987615537039505E-2</v>
      </c>
      <c r="AR13" s="60">
        <f t="shared" si="22"/>
        <v>2.8521981052352669E-2</v>
      </c>
      <c r="AS13" s="77">
        <f t="shared" si="23"/>
        <v>-9.6182071756210456E-3</v>
      </c>
    </row>
    <row r="14" spans="1:45" x14ac:dyDescent="0.3">
      <c r="A14" s="35">
        <v>43101</v>
      </c>
      <c r="B14" s="4">
        <f>('Monthly ABCs 2017-20'!B14/'Monthly ABCs 2017-20'!B13)-1</f>
        <v>4.4082529856377395E-2</v>
      </c>
      <c r="C14" s="4">
        <f>('Monthly ABCs 2017-20'!C14/'Monthly ABCs 2017-20'!C13)-1</f>
        <v>-3.6749534741122414E-2</v>
      </c>
      <c r="D14" s="4">
        <f>('Monthly ABCs 2017-20'!D14/'Monthly ABCs 2017-20'!D13)-1</f>
        <v>2.5202780799680191E-3</v>
      </c>
      <c r="E14" s="4">
        <f>('Monthly ABCs 2017-20'!E14/'Monthly ABCs 2017-20'!E13)-1</f>
        <v>2.2599277854253863E-3</v>
      </c>
      <c r="F14" s="4">
        <f>('Monthly ABCs 2017-20'!F14/'Monthly ABCs 2017-20'!F13)-1</f>
        <v>-1.2653405168936205E-2</v>
      </c>
      <c r="G14" s="4">
        <f>('Monthly ABCs 2017-20'!G14/'Monthly ABCs 2017-20'!G13)-1</f>
        <v>-2.0248658818743492E-2</v>
      </c>
      <c r="H14" s="4">
        <f>('Monthly ABCs 2017-20'!H14/'Monthly ABCs 2017-20'!H13)-1</f>
        <v>-5.8092855400859733E-4</v>
      </c>
      <c r="I14" s="4">
        <f>('Monthly ABCs 2017-20'!I14/'Monthly ABCs 2017-20'!I13)-1</f>
        <v>1.223471235654916E-3</v>
      </c>
      <c r="J14" s="4">
        <f>('Monthly ABCs 2017-20'!J14/'Monthly ABCs 2017-20'!J13)-1</f>
        <v>7.7754149154785068E-6</v>
      </c>
      <c r="K14" s="4">
        <f>('Monthly ABCs 2017-20'!K14/'Monthly ABCs 2017-20'!K13)-1</f>
        <v>7.1821929101401061E-3</v>
      </c>
      <c r="L14" s="4">
        <f>('Monthly ABCs 2017-20'!L14/'Monthly ABCs 2017-20'!L13)-1</f>
        <v>-9.7003698363944402E-3</v>
      </c>
      <c r="M14" s="62">
        <f t="shared" si="3"/>
        <v>-2.0597019851567133E-3</v>
      </c>
      <c r="N14" s="4">
        <f>('Monthly ABCs 2017-20'!N14/'Monthly ABCs 2017-20'!N13)-1</f>
        <v>4.8772019901957231E-2</v>
      </c>
      <c r="O14" s="4">
        <f>('Monthly ABCs 2017-20'!O14/'Monthly ABCs 2017-20'!O13)-1</f>
        <v>-2.7226338230327607E-2</v>
      </c>
      <c r="P14" s="4">
        <f>('Monthly ABCs 2017-20'!P14/'Monthly ABCs 2017-20'!P13)-1</f>
        <v>6.5576000816298663E-3</v>
      </c>
      <c r="Q14" s="4">
        <f>('Monthly ABCs 2017-20'!Q14/'Monthly ABCs 2017-20'!Q13)-1</f>
        <v>2.7981884888321984E-2</v>
      </c>
      <c r="R14" s="4">
        <f>('Monthly ABCs 2017-20'!R14/'Monthly ABCs 2017-20'!R13)-1</f>
        <v>-1.5123290923058197E-2</v>
      </c>
      <c r="S14" s="4">
        <f>('Monthly ABCs 2017-20'!S14/'Monthly ABCs 2017-20'!S13)-1</f>
        <v>-2.4961229092807957E-2</v>
      </c>
      <c r="T14" s="4">
        <f>('Monthly ABCs 2017-20'!T14/'Monthly ABCs 2017-20'!T13)-1</f>
        <v>7.9475031499249837E-3</v>
      </c>
      <c r="U14" s="4">
        <f>('Monthly ABCs 2017-20'!U14/'Monthly ABCs 2017-20'!U13)-1</f>
        <v>-1.343322785205936E-2</v>
      </c>
      <c r="V14" s="4">
        <f>('Monthly ABCs 2017-20'!V14/'Monthly ABCs 2017-20'!V13)-1</f>
        <v>1.3865933008347708E-2</v>
      </c>
      <c r="W14" s="62">
        <f t="shared" si="4"/>
        <v>2.7089838813254058E-3</v>
      </c>
      <c r="Y14" s="60"/>
      <c r="Z14" s="76">
        <f t="shared" si="5"/>
        <v>4.6142231841534105E-2</v>
      </c>
      <c r="AA14" s="60">
        <f t="shared" si="6"/>
        <v>-3.4689832755965704E-2</v>
      </c>
      <c r="AB14" s="60">
        <f t="shared" si="7"/>
        <v>4.5799800651247329E-3</v>
      </c>
      <c r="AC14" s="60">
        <f t="shared" si="8"/>
        <v>4.3196297705821E-3</v>
      </c>
      <c r="AD14" s="60">
        <f t="shared" si="9"/>
        <v>-1.0593703183779491E-2</v>
      </c>
      <c r="AE14" s="60">
        <f t="shared" si="10"/>
        <v>-1.8188956833586779E-2</v>
      </c>
      <c r="AF14" s="60">
        <f t="shared" si="11"/>
        <v>1.478773431148116E-3</v>
      </c>
      <c r="AG14" s="60">
        <f t="shared" si="12"/>
        <v>3.2831732208116293E-3</v>
      </c>
      <c r="AH14" s="60">
        <f t="shared" si="13"/>
        <v>2.0674774000721918E-3</v>
      </c>
      <c r="AI14" s="60">
        <f t="shared" si="14"/>
        <v>9.2418948952968198E-3</v>
      </c>
      <c r="AJ14" s="60">
        <f t="shared" si="15"/>
        <v>-7.6406678512377264E-3</v>
      </c>
      <c r="AK14" s="60">
        <f t="shared" si="1"/>
        <v>4.6063036020631824E-2</v>
      </c>
      <c r="AL14" s="60">
        <f t="shared" si="16"/>
        <v>-2.9935322111653014E-2</v>
      </c>
      <c r="AM14" s="60">
        <f t="shared" si="17"/>
        <v>3.8486162003044605E-3</v>
      </c>
      <c r="AN14" s="60">
        <f t="shared" si="18"/>
        <v>2.5272901006996577E-2</v>
      </c>
      <c r="AO14" s="60">
        <f t="shared" si="19"/>
        <v>-1.7832274804383604E-2</v>
      </c>
      <c r="AP14" s="60">
        <f t="shared" si="20"/>
        <v>-2.7670212974133364E-2</v>
      </c>
      <c r="AQ14" s="60">
        <f t="shared" si="21"/>
        <v>5.238519268599578E-3</v>
      </c>
      <c r="AR14" s="60">
        <f t="shared" si="22"/>
        <v>-1.6142211733384766E-2</v>
      </c>
      <c r="AS14" s="77">
        <f t="shared" si="23"/>
        <v>1.1156949127022302E-2</v>
      </c>
    </row>
    <row r="15" spans="1:45" x14ac:dyDescent="0.3">
      <c r="A15" s="35">
        <v>43132</v>
      </c>
      <c r="B15" s="4">
        <f>('Monthly ABCs 2017-20'!B15/'Monthly ABCs 2017-20'!B14)-1</f>
        <v>-5.2144353562449175E-2</v>
      </c>
      <c r="C15" s="4">
        <f>('Monthly ABCs 2017-20'!C15/'Monthly ABCs 2017-20'!C14)-1</f>
        <v>-3.6428017290800252E-2</v>
      </c>
      <c r="D15" s="4">
        <f>('Monthly ABCs 2017-20'!D15/'Monthly ABCs 2017-20'!D14)-1</f>
        <v>-1.9893287930095038E-3</v>
      </c>
      <c r="E15" s="4">
        <f>('Monthly ABCs 2017-20'!E15/'Monthly ABCs 2017-20'!E14)-1</f>
        <v>-2.7047696127518894E-2</v>
      </c>
      <c r="F15" s="4">
        <f>('Monthly ABCs 2017-20'!F15/'Monthly ABCs 2017-20'!F14)-1</f>
        <v>-2.369495049460002E-2</v>
      </c>
      <c r="G15" s="4">
        <f>('Monthly ABCs 2017-20'!G15/'Monthly ABCs 2017-20'!G14)-1</f>
        <v>-2.7577813186071776E-2</v>
      </c>
      <c r="H15" s="4">
        <f>('Monthly ABCs 2017-20'!H15/'Monthly ABCs 2017-20'!H14)-1</f>
        <v>-1.379136380959689E-2</v>
      </c>
      <c r="I15" s="4">
        <f>('Monthly ABCs 2017-20'!I15/'Monthly ABCs 2017-20'!I14)-1</f>
        <v>8.1635152096470875E-5</v>
      </c>
      <c r="J15" s="4">
        <f>('Monthly ABCs 2017-20'!J15/'Monthly ABCs 2017-20'!J14)-1</f>
        <v>-1.2075125474782622E-2</v>
      </c>
      <c r="K15" s="4">
        <f>('Monthly ABCs 2017-20'!K15/'Monthly ABCs 2017-20'!K14)-1</f>
        <v>-2.0888720091150725E-2</v>
      </c>
      <c r="L15" s="4">
        <f>('Monthly ABCs 2017-20'!L15/'Monthly ABCs 2017-20'!L14)-1</f>
        <v>-5.6335353599291094E-2</v>
      </c>
      <c r="M15" s="62">
        <f t="shared" si="3"/>
        <v>-2.4717371570652225E-2</v>
      </c>
      <c r="N15" s="4">
        <f>('Monthly ABCs 2017-20'!N15/'Monthly ABCs 2017-20'!N14)-1</f>
        <v>-3.2759610804291683E-2</v>
      </c>
      <c r="O15" s="4">
        <f>('Monthly ABCs 2017-20'!O15/'Monthly ABCs 2017-20'!O14)-1</f>
        <v>-1.9441860212808137E-2</v>
      </c>
      <c r="P15" s="4">
        <f>('Monthly ABCs 2017-20'!P15/'Monthly ABCs 2017-20'!P14)-1</f>
        <v>3.8656745669700676E-3</v>
      </c>
      <c r="Q15" s="4">
        <f>('Monthly ABCs 2017-20'!Q15/'Monthly ABCs 2017-20'!Q14)-1</f>
        <v>-3.6019381848456988E-2</v>
      </c>
      <c r="R15" s="4">
        <f>('Monthly ABCs 2017-20'!R15/'Monthly ABCs 2017-20'!R14)-1</f>
        <v>-4.4891537225495437E-3</v>
      </c>
      <c r="S15" s="4">
        <f>('Monthly ABCs 2017-20'!S15/'Monthly ABCs 2017-20'!S14)-1</f>
        <v>4.4264061582537373E-3</v>
      </c>
      <c r="T15" s="4">
        <f>('Monthly ABCs 2017-20'!T15/'Monthly ABCs 2017-20'!T14)-1</f>
        <v>1.0548940863712275E-2</v>
      </c>
      <c r="U15" s="4">
        <f>('Monthly ABCs 2017-20'!U15/'Monthly ABCs 2017-20'!U14)-1</f>
        <v>3.118779872459676E-3</v>
      </c>
      <c r="V15" s="4">
        <f>('Monthly ABCs 2017-20'!V15/'Monthly ABCs 2017-20'!V14)-1</f>
        <v>5.0815367392527122E-3</v>
      </c>
      <c r="W15" s="62">
        <f t="shared" si="4"/>
        <v>-7.2965187097175426E-3</v>
      </c>
      <c r="Y15" s="60"/>
      <c r="Z15" s="76">
        <f t="shared" si="5"/>
        <v>-2.742698199179695E-2</v>
      </c>
      <c r="AA15" s="60">
        <f t="shared" si="6"/>
        <v>-1.1710645720148027E-2</v>
      </c>
      <c r="AB15" s="60">
        <f t="shared" si="7"/>
        <v>2.2728042777642721E-2</v>
      </c>
      <c r="AC15" s="60">
        <f t="shared" si="8"/>
        <v>-2.330324556866669E-3</v>
      </c>
      <c r="AD15" s="60">
        <f t="shared" si="9"/>
        <v>1.0224210760522053E-3</v>
      </c>
      <c r="AE15" s="60">
        <f t="shared" si="10"/>
        <v>-2.8604416154195504E-3</v>
      </c>
      <c r="AF15" s="60">
        <f t="shared" si="11"/>
        <v>1.0926007761055335E-2</v>
      </c>
      <c r="AG15" s="60">
        <f t="shared" si="12"/>
        <v>2.4799006722748696E-2</v>
      </c>
      <c r="AH15" s="60">
        <f t="shared" si="13"/>
        <v>1.2642246095869603E-2</v>
      </c>
      <c r="AI15" s="60">
        <f t="shared" si="14"/>
        <v>3.8286514795014999E-3</v>
      </c>
      <c r="AJ15" s="60">
        <f t="shared" si="15"/>
        <v>-3.1617982028638872E-2</v>
      </c>
      <c r="AK15" s="60">
        <f t="shared" si="1"/>
        <v>-2.546309209457414E-2</v>
      </c>
      <c r="AL15" s="60">
        <f t="shared" si="16"/>
        <v>-1.2145341503090594E-2</v>
      </c>
      <c r="AM15" s="60">
        <f t="shared" si="17"/>
        <v>1.1162193276687611E-2</v>
      </c>
      <c r="AN15" s="60">
        <f t="shared" si="18"/>
        <v>-2.8722863138739445E-2</v>
      </c>
      <c r="AO15" s="60">
        <f t="shared" si="19"/>
        <v>2.8073649871679989E-3</v>
      </c>
      <c r="AP15" s="60">
        <f t="shared" si="20"/>
        <v>1.1722924867971281E-2</v>
      </c>
      <c r="AQ15" s="60">
        <f t="shared" si="21"/>
        <v>1.7845459573429819E-2</v>
      </c>
      <c r="AR15" s="60">
        <f t="shared" si="22"/>
        <v>1.041529858217722E-2</v>
      </c>
      <c r="AS15" s="77">
        <f t="shared" si="23"/>
        <v>1.2378055448970256E-2</v>
      </c>
    </row>
    <row r="16" spans="1:45" x14ac:dyDescent="0.3">
      <c r="A16" s="35">
        <v>43160</v>
      </c>
      <c r="B16" s="4">
        <f>('Monthly ABCs 2017-20'!B16/'Monthly ABCs 2017-20'!B15)-1</f>
        <v>1.1519453924914602E-2</v>
      </c>
      <c r="C16" s="4">
        <f>('Monthly ABCs 2017-20'!C16/'Monthly ABCs 2017-20'!C15)-1</f>
        <v>1.2812409694223703E-2</v>
      </c>
      <c r="D16" s="4">
        <f>('Monthly ABCs 2017-20'!D16/'Monthly ABCs 2017-20'!D15)-1</f>
        <v>1.0316230847227104E-3</v>
      </c>
      <c r="E16" s="4">
        <f>('Monthly ABCs 2017-20'!E16/'Monthly ABCs 2017-20'!E15)-1</f>
        <v>-4.1309933770166118E-3</v>
      </c>
      <c r="F16" s="4">
        <f>('Monthly ABCs 2017-20'!F16/'Monthly ABCs 2017-20'!F15)-1</f>
        <v>1.1489843508424302E-2</v>
      </c>
      <c r="G16" s="4">
        <f>('Monthly ABCs 2017-20'!G16/'Monthly ABCs 2017-20'!G15)-1</f>
        <v>1.9974967909286656E-2</v>
      </c>
      <c r="H16" s="4">
        <f>('Monthly ABCs 2017-20'!H16/'Monthly ABCs 2017-20'!H15)-1</f>
        <v>-6.9726515258931032E-3</v>
      </c>
      <c r="I16" s="4">
        <f>('Monthly ABCs 2017-20'!I16/'Monthly ABCs 2017-20'!I15)-1</f>
        <v>8.5250752512626704E-3</v>
      </c>
      <c r="J16" s="4">
        <f>('Monthly ABCs 2017-20'!J16/'Monthly ABCs 2017-20'!J15)-1</f>
        <v>-5.1275593525816898E-3</v>
      </c>
      <c r="K16" s="4">
        <f>('Monthly ABCs 2017-20'!K16/'Monthly ABCs 2017-20'!K15)-1</f>
        <v>-9.0620903667638641E-3</v>
      </c>
      <c r="L16" s="4">
        <f>('Monthly ABCs 2017-20'!L16/'Monthly ABCs 2017-20'!L15)-1</f>
        <v>3.827858176960186E-2</v>
      </c>
      <c r="M16" s="62">
        <f t="shared" si="3"/>
        <v>7.1216964109255673E-3</v>
      </c>
      <c r="N16" s="4">
        <f>('Monthly ABCs 2017-20'!N16/'Monthly ABCs 2017-20'!N15)-1</f>
        <v>-1.6422404720165984E-2</v>
      </c>
      <c r="O16" s="4">
        <f>('Monthly ABCs 2017-20'!O16/'Monthly ABCs 2017-20'!O15)-1</f>
        <v>-1.7549925638252417E-2</v>
      </c>
      <c r="P16" s="4">
        <f>('Monthly ABCs 2017-20'!P16/'Monthly ABCs 2017-20'!P15)-1</f>
        <v>-4.3907069428642531E-3</v>
      </c>
      <c r="Q16" s="4">
        <f>('Monthly ABCs 2017-20'!Q16/'Monthly ABCs 2017-20'!Q15)-1</f>
        <v>-3.3396846967616245E-2</v>
      </c>
      <c r="R16" s="4">
        <f>('Monthly ABCs 2017-20'!R16/'Monthly ABCs 2017-20'!R15)-1</f>
        <v>-1.3514740449056539E-2</v>
      </c>
      <c r="S16" s="4">
        <f>('Monthly ABCs 2017-20'!S16/'Monthly ABCs 2017-20'!S15)-1</f>
        <v>-1.1871647448045475E-2</v>
      </c>
      <c r="T16" s="4">
        <f>('Monthly ABCs 2017-20'!T16/'Monthly ABCs 2017-20'!T15)-1</f>
        <v>-1.542594872943015E-2</v>
      </c>
      <c r="U16" s="4">
        <f>('Monthly ABCs 2017-20'!U16/'Monthly ABCs 2017-20'!U15)-1</f>
        <v>-4.608857938483979E-3</v>
      </c>
      <c r="V16" s="4">
        <f>('Monthly ABCs 2017-20'!V16/'Monthly ABCs 2017-20'!V15)-1</f>
        <v>-4.3516199236233732E-2</v>
      </c>
      <c r="W16" s="62">
        <f t="shared" si="4"/>
        <v>-1.7855253118905418E-2</v>
      </c>
      <c r="Y16" s="60"/>
      <c r="Z16" s="76">
        <f t="shared" si="5"/>
        <v>4.3977575139890349E-3</v>
      </c>
      <c r="AA16" s="60">
        <f t="shared" si="6"/>
        <v>5.6907132832981358E-3</v>
      </c>
      <c r="AB16" s="60">
        <f t="shared" si="7"/>
        <v>-6.0900733262028569E-3</v>
      </c>
      <c r="AC16" s="60">
        <f t="shared" si="8"/>
        <v>-1.125268978794218E-2</v>
      </c>
      <c r="AD16" s="60">
        <f t="shared" si="9"/>
        <v>4.368147097498735E-3</v>
      </c>
      <c r="AE16" s="60">
        <f t="shared" si="10"/>
        <v>1.2853271498361088E-2</v>
      </c>
      <c r="AF16" s="60">
        <f t="shared" si="11"/>
        <v>-1.4094347936818671E-2</v>
      </c>
      <c r="AG16" s="60">
        <f t="shared" si="12"/>
        <v>1.4033788403371031E-3</v>
      </c>
      <c r="AH16" s="60">
        <f t="shared" si="13"/>
        <v>-1.2249255763507258E-2</v>
      </c>
      <c r="AI16" s="60">
        <f t="shared" si="14"/>
        <v>-1.6183786777689432E-2</v>
      </c>
      <c r="AJ16" s="60">
        <f t="shared" si="15"/>
        <v>3.1156885358676292E-2</v>
      </c>
      <c r="AK16" s="60">
        <f t="shared" si="1"/>
        <v>1.4328483987394343E-3</v>
      </c>
      <c r="AL16" s="60">
        <f t="shared" si="16"/>
        <v>3.0532748065300111E-4</v>
      </c>
      <c r="AM16" s="60">
        <f t="shared" si="17"/>
        <v>1.3464546176041165E-2</v>
      </c>
      <c r="AN16" s="60">
        <f t="shared" si="18"/>
        <v>-1.5541593848710827E-2</v>
      </c>
      <c r="AO16" s="60">
        <f t="shared" si="19"/>
        <v>4.340512669848879E-3</v>
      </c>
      <c r="AP16" s="60">
        <f t="shared" si="20"/>
        <v>5.9836056708599435E-3</v>
      </c>
      <c r="AQ16" s="60">
        <f t="shared" si="21"/>
        <v>2.4293043894752682E-3</v>
      </c>
      <c r="AR16" s="60">
        <f t="shared" si="22"/>
        <v>1.3246395180421439E-2</v>
      </c>
      <c r="AS16" s="77">
        <f t="shared" si="23"/>
        <v>-2.5660946117328314E-2</v>
      </c>
    </row>
    <row r="17" spans="1:45" x14ac:dyDescent="0.3">
      <c r="A17" s="35">
        <v>43191</v>
      </c>
      <c r="B17" s="4">
        <f>('Monthly ABCs 2017-20'!B17/'Monthly ABCs 2017-20'!B16)-1</f>
        <v>9.907711576407241E-3</v>
      </c>
      <c r="C17" s="4">
        <f>('Monthly ABCs 2017-20'!C17/'Monthly ABCs 2017-20'!C16)-1</f>
        <v>-1.6712745537825868E-2</v>
      </c>
      <c r="D17" s="4">
        <f>('Monthly ABCs 2017-20'!D17/'Monthly ABCs 2017-20'!D16)-1</f>
        <v>1.2985462252603774E-3</v>
      </c>
      <c r="E17" s="4">
        <f>('Monthly ABCs 2017-20'!E17/'Monthly ABCs 2017-20'!E16)-1</f>
        <v>4.1906015849251244E-3</v>
      </c>
      <c r="F17" s="4">
        <f>('Monthly ABCs 2017-20'!F17/'Monthly ABCs 2017-20'!F16)-1</f>
        <v>-3.3489556636885354E-3</v>
      </c>
      <c r="G17" s="4">
        <f>('Monthly ABCs 2017-20'!G17/'Monthly ABCs 2017-20'!G16)-1</f>
        <v>-1.3199757197726814E-2</v>
      </c>
      <c r="H17" s="4">
        <f>('Monthly ABCs 2017-20'!H17/'Monthly ABCs 2017-20'!H16)-1</f>
        <v>-3.044937748997012E-2</v>
      </c>
      <c r="I17" s="4">
        <f>('Monthly ABCs 2017-20'!I17/'Monthly ABCs 2017-20'!I16)-1</f>
        <v>-2.7744193928602168E-2</v>
      </c>
      <c r="J17" s="4">
        <f>('Monthly ABCs 2017-20'!J17/'Monthly ABCs 2017-20'!J16)-1</f>
        <v>-2.4603067868076423E-3</v>
      </c>
      <c r="K17" s="4">
        <f>('Monthly ABCs 2017-20'!K17/'Monthly ABCs 2017-20'!K16)-1</f>
        <v>-3.9488691966605649E-2</v>
      </c>
      <c r="L17" s="4">
        <f>('Monthly ABCs 2017-20'!L17/'Monthly ABCs 2017-20'!L16)-1</f>
        <v>-1.4035219949716571E-2</v>
      </c>
      <c r="M17" s="62">
        <f t="shared" si="3"/>
        <v>-1.2003853557668238E-2</v>
      </c>
      <c r="N17" s="4">
        <f>('Monthly ABCs 2017-20'!N17/'Monthly ABCs 2017-20'!N16)-1</f>
        <v>2.3723699439907042E-2</v>
      </c>
      <c r="O17" s="4">
        <f>('Monthly ABCs 2017-20'!O17/'Monthly ABCs 2017-20'!O16)-1</f>
        <v>5.4376746198367965E-3</v>
      </c>
      <c r="P17" s="4">
        <f>('Monthly ABCs 2017-20'!P17/'Monthly ABCs 2017-20'!P16)-1</f>
        <v>-6.9362926739550135E-3</v>
      </c>
      <c r="Q17" s="4">
        <f>('Monthly ABCs 2017-20'!Q17/'Monthly ABCs 2017-20'!Q16)-1</f>
        <v>2.2344275033824523E-2</v>
      </c>
      <c r="R17" s="4">
        <f>('Monthly ABCs 2017-20'!R17/'Monthly ABCs 2017-20'!R16)-1</f>
        <v>-4.9904554131442458E-3</v>
      </c>
      <c r="S17" s="4">
        <f>('Monthly ABCs 2017-20'!S17/'Monthly ABCs 2017-20'!S16)-1</f>
        <v>-2.7861029665121495E-2</v>
      </c>
      <c r="T17" s="4">
        <f>('Monthly ABCs 2017-20'!T17/'Monthly ABCs 2017-20'!T16)-1</f>
        <v>-3.4194788066217896E-2</v>
      </c>
      <c r="U17" s="4">
        <f>('Monthly ABCs 2017-20'!U17/'Monthly ABCs 2017-20'!U16)-1</f>
        <v>-4.1168130356576071E-2</v>
      </c>
      <c r="V17" s="4">
        <f>('Monthly ABCs 2017-20'!V17/'Monthly ABCs 2017-20'!V16)-1</f>
        <v>1.3764717246412594E-2</v>
      </c>
      <c r="W17" s="62">
        <f t="shared" si="4"/>
        <v>-5.5422588705593074E-3</v>
      </c>
      <c r="Y17" s="60"/>
      <c r="Z17" s="76">
        <f t="shared" si="5"/>
        <v>2.1911565134075481E-2</v>
      </c>
      <c r="AA17" s="60">
        <f t="shared" si="6"/>
        <v>-4.7088919801576302E-3</v>
      </c>
      <c r="AB17" s="60">
        <f t="shared" si="7"/>
        <v>1.3302399782928616E-2</v>
      </c>
      <c r="AC17" s="60">
        <f t="shared" si="8"/>
        <v>1.6194455142593364E-2</v>
      </c>
      <c r="AD17" s="60">
        <f t="shared" si="9"/>
        <v>8.6548978939797027E-3</v>
      </c>
      <c r="AE17" s="60">
        <f t="shared" si="10"/>
        <v>-1.1959036400585755E-3</v>
      </c>
      <c r="AF17" s="60">
        <f t="shared" si="11"/>
        <v>-1.844552393230188E-2</v>
      </c>
      <c r="AG17" s="60">
        <f t="shared" si="12"/>
        <v>-1.5740340370933928E-2</v>
      </c>
      <c r="AH17" s="60">
        <f t="shared" si="13"/>
        <v>9.5435467708605958E-3</v>
      </c>
      <c r="AI17" s="60">
        <f t="shared" si="14"/>
        <v>-2.7484838408937409E-2</v>
      </c>
      <c r="AJ17" s="60">
        <f t="shared" si="15"/>
        <v>-2.0313663920483328E-3</v>
      </c>
      <c r="AK17" s="60">
        <f t="shared" si="1"/>
        <v>2.9265958310466349E-2</v>
      </c>
      <c r="AL17" s="60">
        <f t="shared" si="16"/>
        <v>1.0979933490396103E-2</v>
      </c>
      <c r="AM17" s="60">
        <f t="shared" si="17"/>
        <v>-1.3940338033957061E-3</v>
      </c>
      <c r="AN17" s="60">
        <f t="shared" si="18"/>
        <v>2.788653390438383E-2</v>
      </c>
      <c r="AO17" s="60">
        <f t="shared" si="19"/>
        <v>5.5180345741506157E-4</v>
      </c>
      <c r="AP17" s="60">
        <f t="shared" si="20"/>
        <v>-2.2318770794562189E-2</v>
      </c>
      <c r="AQ17" s="60">
        <f t="shared" si="21"/>
        <v>-2.865252919565859E-2</v>
      </c>
      <c r="AR17" s="60">
        <f t="shared" si="22"/>
        <v>-3.5625871486016765E-2</v>
      </c>
      <c r="AS17" s="77">
        <f t="shared" si="23"/>
        <v>1.9306976116971901E-2</v>
      </c>
    </row>
    <row r="18" spans="1:45" x14ac:dyDescent="0.3">
      <c r="A18" s="35">
        <v>43221</v>
      </c>
      <c r="B18" s="4">
        <f>('Monthly ABCs 2017-20'!B18/'Monthly ABCs 2017-20'!B17)-1</f>
        <v>-1.5224936153493518E-2</v>
      </c>
      <c r="C18" s="4">
        <f>('Monthly ABCs 2017-20'!C18/'Monthly ABCs 2017-20'!C17)-1</f>
        <v>-8.9068957838882579E-3</v>
      </c>
      <c r="D18" s="4">
        <f>('Monthly ABCs 2017-20'!D18/'Monthly ABCs 2017-20'!D17)-1</f>
        <v>2.025923692465792E-4</v>
      </c>
      <c r="E18" s="4">
        <f>('Monthly ABCs 2017-20'!E18/'Monthly ABCs 2017-20'!E17)-1</f>
        <v>-5.6234822237338777E-3</v>
      </c>
      <c r="F18" s="4">
        <f>('Monthly ABCs 2017-20'!F18/'Monthly ABCs 2017-20'!F17)-1</f>
        <v>-5.8832483095174748E-3</v>
      </c>
      <c r="G18" s="4">
        <f>('Monthly ABCs 2017-20'!G18/'Monthly ABCs 2017-20'!G17)-1</f>
        <v>-1.3495634467161066E-3</v>
      </c>
      <c r="H18" s="4">
        <f>('Monthly ABCs 2017-20'!H18/'Monthly ABCs 2017-20'!H17)-1</f>
        <v>-1.64420586358347E-2</v>
      </c>
      <c r="I18" s="4">
        <f>('Monthly ABCs 2017-20'!I18/'Monthly ABCs 2017-20'!I17)-1</f>
        <v>-3.5778487121253533E-2</v>
      </c>
      <c r="J18" s="4">
        <f>('Monthly ABCs 2017-20'!J18/'Monthly ABCs 2017-20'!J17)-1</f>
        <v>-1.582127902550412E-3</v>
      </c>
      <c r="K18" s="4">
        <f>('Monthly ABCs 2017-20'!K18/'Monthly ABCs 2017-20'!K17)-1</f>
        <v>-1.0820837842015818E-2</v>
      </c>
      <c r="L18" s="4">
        <f>('Monthly ABCs 2017-20'!L18/'Monthly ABCs 2017-20'!L17)-1</f>
        <v>-9.9868952713770831E-3</v>
      </c>
      <c r="M18" s="62">
        <f t="shared" si="3"/>
        <v>-1.0126903665557655E-2</v>
      </c>
      <c r="N18" s="4">
        <f>('Monthly ABCs 2017-20'!N18/'Monthly ABCs 2017-20'!N17)-1</f>
        <v>1.5388911717419074E-2</v>
      </c>
      <c r="O18" s="4">
        <f>('Monthly ABCs 2017-20'!O18/'Monthly ABCs 2017-20'!O17)-1</f>
        <v>3.6696682513116974E-2</v>
      </c>
      <c r="P18" s="4">
        <f>('Monthly ABCs 2017-20'!P18/'Monthly ABCs 2017-20'!P17)-1</f>
        <v>5.2013100644818566E-2</v>
      </c>
      <c r="Q18" s="4">
        <f>('Monthly ABCs 2017-20'!Q18/'Monthly ABCs 2017-20'!Q17)-1</f>
        <v>1.9863558416382876E-2</v>
      </c>
      <c r="R18" s="4">
        <f>('Monthly ABCs 2017-20'!R18/'Monthly ABCs 2017-20'!R17)-1</f>
        <v>3.9466111217693944E-2</v>
      </c>
      <c r="S18" s="4">
        <f>('Monthly ABCs 2017-20'!S18/'Monthly ABCs 2017-20'!S17)-1</f>
        <v>5.3239618408161382E-2</v>
      </c>
      <c r="T18" s="4">
        <f>('Monthly ABCs 2017-20'!T18/'Monthly ABCs 2017-20'!T17)-1</f>
        <v>5.21516990505555E-3</v>
      </c>
      <c r="U18" s="4">
        <f>('Monthly ABCs 2017-20'!U18/'Monthly ABCs 2017-20'!U17)-1</f>
        <v>-1.2390310221233491E-2</v>
      </c>
      <c r="V18" s="4">
        <f>('Monthly ABCs 2017-20'!V18/'Monthly ABCs 2017-20'!V17)-1</f>
        <v>1.2741449677361238E-2</v>
      </c>
      <c r="W18" s="62">
        <f t="shared" si="4"/>
        <v>2.4692699142086234E-2</v>
      </c>
      <c r="Y18" s="60"/>
      <c r="Z18" s="76">
        <f t="shared" si="5"/>
        <v>-5.0980324879358625E-3</v>
      </c>
      <c r="AA18" s="60">
        <f t="shared" si="6"/>
        <v>1.2200078816693976E-3</v>
      </c>
      <c r="AB18" s="60">
        <f t="shared" si="7"/>
        <v>1.0329496034804235E-2</v>
      </c>
      <c r="AC18" s="60">
        <f t="shared" si="8"/>
        <v>4.5034214418237777E-3</v>
      </c>
      <c r="AD18" s="60">
        <f t="shared" si="9"/>
        <v>4.2436553560401807E-3</v>
      </c>
      <c r="AE18" s="60">
        <f t="shared" si="10"/>
        <v>8.7773402188415488E-3</v>
      </c>
      <c r="AF18" s="60">
        <f t="shared" si="11"/>
        <v>-6.3151549702770444E-3</v>
      </c>
      <c r="AG18" s="60">
        <f t="shared" si="12"/>
        <v>-2.5651583455695876E-2</v>
      </c>
      <c r="AH18" s="60">
        <f t="shared" si="13"/>
        <v>8.5447757630072434E-3</v>
      </c>
      <c r="AI18" s="60">
        <f t="shared" si="14"/>
        <v>-6.9393417645816254E-4</v>
      </c>
      <c r="AJ18" s="60">
        <f t="shared" si="15"/>
        <v>1.4000839418057236E-4</v>
      </c>
      <c r="AK18" s="60">
        <f t="shared" si="1"/>
        <v>-9.3037874246671599E-3</v>
      </c>
      <c r="AL18" s="60">
        <f t="shared" si="16"/>
        <v>1.200398337103074E-2</v>
      </c>
      <c r="AM18" s="60">
        <f t="shared" si="17"/>
        <v>2.7320401502732333E-2</v>
      </c>
      <c r="AN18" s="60">
        <f t="shared" si="18"/>
        <v>-4.8291407257033576E-3</v>
      </c>
      <c r="AO18" s="60">
        <f t="shared" si="19"/>
        <v>1.4773412075607711E-2</v>
      </c>
      <c r="AP18" s="60">
        <f t="shared" si="20"/>
        <v>2.8546919266075148E-2</v>
      </c>
      <c r="AQ18" s="60">
        <f t="shared" si="21"/>
        <v>-1.9477529237030684E-2</v>
      </c>
      <c r="AR18" s="60">
        <f t="shared" si="22"/>
        <v>-3.7083009363319722E-2</v>
      </c>
      <c r="AS18" s="77">
        <f t="shared" si="23"/>
        <v>-1.1951249464724995E-2</v>
      </c>
    </row>
    <row r="19" spans="1:45" x14ac:dyDescent="0.3">
      <c r="A19" s="35">
        <v>43252</v>
      </c>
      <c r="B19" s="4">
        <f>('Monthly ABCs 2017-20'!B19/'Monthly ABCs 2017-20'!B18)-1</f>
        <v>-1.5055914309734297E-2</v>
      </c>
      <c r="C19" s="4">
        <f>('Monthly ABCs 2017-20'!C19/'Monthly ABCs 2017-20'!C18)-1</f>
        <v>-9.8629334848900907E-3</v>
      </c>
      <c r="D19" s="4">
        <f>('Monthly ABCs 2017-20'!D19/'Monthly ABCs 2017-20'!D18)-1</f>
        <v>-1.209888569669193E-3</v>
      </c>
      <c r="E19" s="4">
        <f>('Monthly ABCs 2017-20'!E19/'Monthly ABCs 2017-20'!E18)-1</f>
        <v>-3.0624668808739708E-3</v>
      </c>
      <c r="F19" s="4">
        <f>('Monthly ABCs 2017-20'!F19/'Monthly ABCs 2017-20'!F18)-1</f>
        <v>-7.0037791176491559E-3</v>
      </c>
      <c r="G19" s="4">
        <f>('Monthly ABCs 2017-20'!G19/'Monthly ABCs 2017-20'!G18)-1</f>
        <v>-1.6028142838178661E-2</v>
      </c>
      <c r="H19" s="4">
        <f>('Monthly ABCs 2017-20'!H19/'Monthly ABCs 2017-20'!H18)-1</f>
        <v>-5.983330054930347E-3</v>
      </c>
      <c r="I19" s="4">
        <f>('Monthly ABCs 2017-20'!I19/'Monthly ABCs 2017-20'!I18)-1</f>
        <v>-1.6706237858838735E-2</v>
      </c>
      <c r="J19" s="4">
        <f>('Monthly ABCs 2017-20'!J19/'Monthly ABCs 2017-20'!J18)-1</f>
        <v>-1.4134626459035848E-2</v>
      </c>
      <c r="K19" s="4">
        <f>('Monthly ABCs 2017-20'!K19/'Monthly ABCs 2017-20'!K18)-1</f>
        <v>-1.9150719572660457E-2</v>
      </c>
      <c r="L19" s="4">
        <f>('Monthly ABCs 2017-20'!L19/'Monthly ABCs 2017-20'!L18)-1</f>
        <v>1.1074893415181641E-2</v>
      </c>
      <c r="M19" s="62">
        <f t="shared" si="3"/>
        <v>-8.8293768846617379E-3</v>
      </c>
      <c r="N19" s="4">
        <f>('Monthly ABCs 2017-20'!N19/'Monthly ABCs 2017-20'!N18)-1</f>
        <v>-3.8089976991840246E-2</v>
      </c>
      <c r="O19" s="4">
        <f>('Monthly ABCs 2017-20'!O19/'Monthly ABCs 2017-20'!O18)-1</f>
        <v>-4.8369539282411833E-2</v>
      </c>
      <c r="P19" s="4">
        <f>('Monthly ABCs 2017-20'!P19/'Monthly ABCs 2017-20'!P18)-1</f>
        <v>-6.5631597819572285E-2</v>
      </c>
      <c r="Q19" s="4">
        <f>('Monthly ABCs 2017-20'!Q19/'Monthly ABCs 2017-20'!Q18)-1</f>
        <v>-3.3423700589925609E-2</v>
      </c>
      <c r="R19" s="4">
        <f>('Monthly ABCs 2017-20'!R19/'Monthly ABCs 2017-20'!R18)-1</f>
        <v>-4.9212961742294392E-2</v>
      </c>
      <c r="S19" s="4">
        <f>('Monthly ABCs 2017-20'!S19/'Monthly ABCs 2017-20'!S18)-1</f>
        <v>-6.2514087972443177E-2</v>
      </c>
      <c r="T19" s="4">
        <f>('Monthly ABCs 2017-20'!T19/'Monthly ABCs 2017-20'!T18)-1</f>
        <v>-2.6104523495827814E-2</v>
      </c>
      <c r="U19" s="4">
        <f>('Monthly ABCs 2017-20'!U19/'Monthly ABCs 2017-20'!U18)-1</f>
        <v>-1.3663119410389668E-2</v>
      </c>
      <c r="V19" s="4">
        <f>('Monthly ABCs 2017-20'!V19/'Monthly ABCs 2017-20'!V18)-1</f>
        <v>-3.9379462465633175E-2</v>
      </c>
      <c r="W19" s="62">
        <f t="shared" si="4"/>
        <v>-4.1820996641148689E-2</v>
      </c>
      <c r="Y19" s="60"/>
      <c r="Z19" s="76">
        <f t="shared" si="5"/>
        <v>-6.2265374250725595E-3</v>
      </c>
      <c r="AA19" s="60">
        <f t="shared" si="6"/>
        <v>-1.0335566002283528E-3</v>
      </c>
      <c r="AB19" s="60">
        <f t="shared" si="7"/>
        <v>7.6194883149925449E-3</v>
      </c>
      <c r="AC19" s="60">
        <f t="shared" si="8"/>
        <v>5.7669100037877671E-3</v>
      </c>
      <c r="AD19" s="60">
        <f t="shared" si="9"/>
        <v>1.8255977670125819E-3</v>
      </c>
      <c r="AE19" s="60">
        <f t="shared" si="10"/>
        <v>-7.1987659535169227E-3</v>
      </c>
      <c r="AF19" s="60">
        <f t="shared" si="11"/>
        <v>2.8460468297313909E-3</v>
      </c>
      <c r="AG19" s="60">
        <f t="shared" si="12"/>
        <v>-7.8768609741769972E-3</v>
      </c>
      <c r="AH19" s="60">
        <f t="shared" si="13"/>
        <v>-5.3052495743741105E-3</v>
      </c>
      <c r="AI19" s="60">
        <f t="shared" si="14"/>
        <v>-1.0321342687998719E-2</v>
      </c>
      <c r="AJ19" s="60">
        <f t="shared" si="15"/>
        <v>1.9904270299843381E-2</v>
      </c>
      <c r="AK19" s="60">
        <f t="shared" si="1"/>
        <v>3.7310196493084424E-3</v>
      </c>
      <c r="AL19" s="60">
        <f t="shared" si="16"/>
        <v>-6.5485426412631442E-3</v>
      </c>
      <c r="AM19" s="60">
        <f t="shared" si="17"/>
        <v>-2.3810601178423596E-2</v>
      </c>
      <c r="AN19" s="60">
        <f t="shared" si="18"/>
        <v>8.3972960512230799E-3</v>
      </c>
      <c r="AO19" s="60">
        <f t="shared" si="19"/>
        <v>-7.3919651011457033E-3</v>
      </c>
      <c r="AP19" s="60">
        <f t="shared" si="20"/>
        <v>-2.0693091331294489E-2</v>
      </c>
      <c r="AQ19" s="60">
        <f t="shared" si="21"/>
        <v>1.5716473145320875E-2</v>
      </c>
      <c r="AR19" s="60">
        <f t="shared" si="22"/>
        <v>2.8157877230759021E-2</v>
      </c>
      <c r="AS19" s="77">
        <f t="shared" si="23"/>
        <v>2.441534175515514E-3</v>
      </c>
    </row>
    <row r="20" spans="1:45" x14ac:dyDescent="0.3">
      <c r="A20" s="35">
        <v>43282</v>
      </c>
      <c r="B20" s="4">
        <f>('Monthly ABCs 2017-20'!B20/'Monthly ABCs 2017-20'!B19)-1</f>
        <v>-1.3200062827917636E-2</v>
      </c>
      <c r="C20" s="4">
        <f>('Monthly ABCs 2017-20'!C20/'Monthly ABCs 2017-20'!C19)-1</f>
        <v>6.9812857267104178E-4</v>
      </c>
      <c r="D20" s="4">
        <f>('Monthly ABCs 2017-20'!D20/'Monthly ABCs 2017-20'!D19)-1</f>
        <v>-5.0936561259862234E-4</v>
      </c>
      <c r="E20" s="4">
        <f>('Monthly ABCs 2017-20'!E20/'Monthly ABCs 2017-20'!E19)-1</f>
        <v>-1.3798546903859954E-2</v>
      </c>
      <c r="F20" s="4">
        <f>('Monthly ABCs 2017-20'!F20/'Monthly ABCs 2017-20'!F19)-1</f>
        <v>6.1350266567610223E-3</v>
      </c>
      <c r="G20" s="4">
        <f>('Monthly ABCs 2017-20'!G20/'Monthly ABCs 2017-20'!G19)-1</f>
        <v>1.0582467425589437E-2</v>
      </c>
      <c r="H20" s="4">
        <f>('Monthly ABCs 2017-20'!H20/'Monthly ABCs 2017-20'!H19)-1</f>
        <v>2.1501882891530322E-3</v>
      </c>
      <c r="I20" s="4">
        <f>('Monthly ABCs 2017-20'!I20/'Monthly ABCs 2017-20'!I19)-1</f>
        <v>-2.1580582140662052E-2</v>
      </c>
      <c r="J20" s="4">
        <f>('Monthly ABCs 2017-20'!J20/'Monthly ABCs 2017-20'!J19)-1</f>
        <v>-1.7298194445563464E-2</v>
      </c>
      <c r="K20" s="4">
        <f>('Monthly ABCs 2017-20'!K20/'Monthly ABCs 2017-20'!K19)-1</f>
        <v>-1.7598238727712934E-3</v>
      </c>
      <c r="L20" s="4">
        <f>('Monthly ABCs 2017-20'!L20/'Monthly ABCs 2017-20'!L19)-1</f>
        <v>-2.3505474064335896E-2</v>
      </c>
      <c r="M20" s="62">
        <f t="shared" si="3"/>
        <v>-6.5532944475940351E-3</v>
      </c>
      <c r="N20" s="4">
        <f>('Monthly ABCs 2017-20'!N20/'Monthly ABCs 2017-20'!N19)-1</f>
        <v>-2.899227934539006E-3</v>
      </c>
      <c r="O20" s="4">
        <f>('Monthly ABCs 2017-20'!O20/'Monthly ABCs 2017-20'!O19)-1</f>
        <v>1.3369085149623983E-2</v>
      </c>
      <c r="P20" s="4">
        <f>('Monthly ABCs 2017-20'!P20/'Monthly ABCs 2017-20'!P19)-1</f>
        <v>6.3867399640902267E-3</v>
      </c>
      <c r="Q20" s="4">
        <f>('Monthly ABCs 2017-20'!Q20/'Monthly ABCs 2017-20'!Q19)-1</f>
        <v>-1.5246567053801008E-2</v>
      </c>
      <c r="R20" s="4">
        <f>('Monthly ABCs 2017-20'!R20/'Monthly ABCs 2017-20'!R19)-1</f>
        <v>1.7227991847034829E-2</v>
      </c>
      <c r="S20" s="4">
        <f>('Monthly ABCs 2017-20'!S20/'Monthly ABCs 2017-20'!S19)-1</f>
        <v>8.320521243235568E-3</v>
      </c>
      <c r="T20" s="4">
        <f>('Monthly ABCs 2017-20'!T20/'Monthly ABCs 2017-20'!T19)-1</f>
        <v>1.8176133528142069E-2</v>
      </c>
      <c r="U20" s="4">
        <f>('Monthly ABCs 2017-20'!U20/'Monthly ABCs 2017-20'!U19)-1</f>
        <v>8.0658316869370861E-3</v>
      </c>
      <c r="V20" s="4">
        <f>('Monthly ABCs 2017-20'!V20/'Monthly ABCs 2017-20'!V19)-1</f>
        <v>-1.7357332520785418E-3</v>
      </c>
      <c r="W20" s="62">
        <f t="shared" si="4"/>
        <v>5.7405305754050229E-3</v>
      </c>
      <c r="Y20" s="60"/>
      <c r="Z20" s="76">
        <f t="shared" si="5"/>
        <v>-6.6467683803236007E-3</v>
      </c>
      <c r="AA20" s="60">
        <f t="shared" si="6"/>
        <v>7.2514230202650768E-3</v>
      </c>
      <c r="AB20" s="60">
        <f t="shared" si="7"/>
        <v>6.0439288349954127E-3</v>
      </c>
      <c r="AC20" s="60">
        <f t="shared" si="8"/>
        <v>-7.2452524562659189E-3</v>
      </c>
      <c r="AD20" s="60">
        <f t="shared" si="9"/>
        <v>1.2688321104355058E-2</v>
      </c>
      <c r="AE20" s="60">
        <f t="shared" si="10"/>
        <v>1.7135761873183473E-2</v>
      </c>
      <c r="AF20" s="60">
        <f t="shared" si="11"/>
        <v>8.7034827367470681E-3</v>
      </c>
      <c r="AG20" s="60">
        <f t="shared" si="12"/>
        <v>-1.5027287693068016E-2</v>
      </c>
      <c r="AH20" s="60">
        <f t="shared" si="13"/>
        <v>-1.0744899997969428E-2</v>
      </c>
      <c r="AI20" s="60">
        <f t="shared" si="14"/>
        <v>4.7934705748227417E-3</v>
      </c>
      <c r="AJ20" s="60">
        <f t="shared" si="15"/>
        <v>-1.695217961674186E-2</v>
      </c>
      <c r="AK20" s="60">
        <f t="shared" si="1"/>
        <v>-8.6397585099440288E-3</v>
      </c>
      <c r="AL20" s="60">
        <f t="shared" si="16"/>
        <v>7.6285545742189598E-3</v>
      </c>
      <c r="AM20" s="60">
        <f t="shared" si="17"/>
        <v>6.4620938868520383E-4</v>
      </c>
      <c r="AN20" s="60">
        <f t="shared" si="18"/>
        <v>-2.0987097629206031E-2</v>
      </c>
      <c r="AO20" s="60">
        <f t="shared" si="19"/>
        <v>1.1487461271629806E-2</v>
      </c>
      <c r="AP20" s="60">
        <f t="shared" si="20"/>
        <v>2.5799906678305451E-3</v>
      </c>
      <c r="AQ20" s="60">
        <f t="shared" si="21"/>
        <v>1.2435602952737046E-2</v>
      </c>
      <c r="AR20" s="60">
        <f t="shared" si="22"/>
        <v>2.3253011115320632E-3</v>
      </c>
      <c r="AS20" s="77">
        <f t="shared" si="23"/>
        <v>-7.4762638274835647E-3</v>
      </c>
    </row>
    <row r="21" spans="1:45" x14ac:dyDescent="0.3">
      <c r="A21" s="35">
        <v>43313</v>
      </c>
      <c r="B21" s="4">
        <f>('Monthly ABCs 2017-20'!B21/'Monthly ABCs 2017-20'!B20)-1</f>
        <v>1.0845958212064355E-2</v>
      </c>
      <c r="C21" s="4">
        <f>('Monthly ABCs 2017-20'!C21/'Monthly ABCs 2017-20'!C20)-1</f>
        <v>3.7331327581016094E-3</v>
      </c>
      <c r="D21" s="4">
        <f>('Monthly ABCs 2017-20'!D21/'Monthly ABCs 2017-20'!D20)-1</f>
        <v>-1.3372402336539913E-2</v>
      </c>
      <c r="E21" s="4">
        <f>('Monthly ABCs 2017-20'!E21/'Monthly ABCs 2017-20'!E20)-1</f>
        <v>6.6623284621665224E-3</v>
      </c>
      <c r="F21" s="4">
        <f>('Monthly ABCs 2017-20'!F21/'Monthly ABCs 2017-20'!F20)-1</f>
        <v>-6.947475967120198E-3</v>
      </c>
      <c r="G21" s="4">
        <f>('Monthly ABCs 2017-20'!G21/'Monthly ABCs 2017-20'!G20)-1</f>
        <v>-9.6279386439184211E-3</v>
      </c>
      <c r="H21" s="4">
        <f>('Monthly ABCs 2017-20'!H21/'Monthly ABCs 2017-20'!H20)-1</f>
        <v>-1.3557204032973447E-3</v>
      </c>
      <c r="I21" s="4">
        <f>('Monthly ABCs 2017-20'!I21/'Monthly ABCs 2017-20'!I20)-1</f>
        <v>1.2953505915873631E-2</v>
      </c>
      <c r="J21" s="4">
        <f>('Monthly ABCs 2017-20'!J21/'Monthly ABCs 2017-20'!J20)-1</f>
        <v>4.9192424366650833E-4</v>
      </c>
      <c r="K21" s="4">
        <f>('Monthly ABCs 2017-20'!K21/'Monthly ABCs 2017-20'!K20)-1</f>
        <v>-2.1010018935134434E-2</v>
      </c>
      <c r="L21" s="4">
        <f>('Monthly ABCs 2017-20'!L21/'Monthly ABCs 2017-20'!L20)-1</f>
        <v>-1.9937433662923887E-2</v>
      </c>
      <c r="M21" s="62">
        <f t="shared" si="3"/>
        <v>-3.414921850641961E-3</v>
      </c>
      <c r="N21" s="4">
        <f>('Monthly ABCs 2017-20'!N21/'Monthly ABCs 2017-20'!N20)-1</f>
        <v>1.0486084370417093E-2</v>
      </c>
      <c r="O21" s="4">
        <f>('Monthly ABCs 2017-20'!O21/'Monthly ABCs 2017-20'!O20)-1</f>
        <v>-4.750496243858815E-3</v>
      </c>
      <c r="P21" s="4">
        <f>('Monthly ABCs 2017-20'!P21/'Monthly ABCs 2017-20'!P20)-1</f>
        <v>-5.810704029911129E-3</v>
      </c>
      <c r="Q21" s="4">
        <f>('Monthly ABCs 2017-20'!Q21/'Monthly ABCs 2017-20'!Q20)-1</f>
        <v>-6.2041436340323219E-3</v>
      </c>
      <c r="R21" s="4">
        <f>('Monthly ABCs 2017-20'!R21/'Monthly ABCs 2017-20'!R20)-1</f>
        <v>-7.715008144376978E-3</v>
      </c>
      <c r="S21" s="4">
        <f>('Monthly ABCs 2017-20'!S21/'Monthly ABCs 2017-20'!S20)-1</f>
        <v>4.9403696377174899E-3</v>
      </c>
      <c r="T21" s="4">
        <f>('Monthly ABCs 2017-20'!T21/'Monthly ABCs 2017-20'!T20)-1</f>
        <v>-2.0668477618991377E-2</v>
      </c>
      <c r="U21" s="4">
        <f>('Monthly ABCs 2017-20'!U21/'Monthly ABCs 2017-20'!U20)-1</f>
        <v>2.1576524741082626E-3</v>
      </c>
      <c r="V21" s="4">
        <f>('Monthly ABCs 2017-20'!V21/'Monthly ABCs 2017-20'!V20)-1</f>
        <v>1.6133867495162768E-3</v>
      </c>
      <c r="W21" s="62">
        <f t="shared" si="4"/>
        <v>-2.8834818266012777E-3</v>
      </c>
      <c r="Y21" s="60"/>
      <c r="Z21" s="76">
        <f t="shared" si="5"/>
        <v>1.4260880062706316E-2</v>
      </c>
      <c r="AA21" s="60">
        <f t="shared" si="6"/>
        <v>7.1480546087435703E-3</v>
      </c>
      <c r="AB21" s="60">
        <f t="shared" si="7"/>
        <v>-9.9574804858979515E-3</v>
      </c>
      <c r="AC21" s="60">
        <f t="shared" si="8"/>
        <v>1.0077250312808483E-2</v>
      </c>
      <c r="AD21" s="60">
        <f t="shared" si="9"/>
        <v>-3.532554116478237E-3</v>
      </c>
      <c r="AE21" s="60">
        <f t="shared" si="10"/>
        <v>-6.2130167932764602E-3</v>
      </c>
      <c r="AF21" s="60">
        <f t="shared" si="11"/>
        <v>2.0592014473446163E-3</v>
      </c>
      <c r="AG21" s="60">
        <f t="shared" si="12"/>
        <v>1.6368427766515592E-2</v>
      </c>
      <c r="AH21" s="60">
        <f t="shared" si="13"/>
        <v>3.9068460943084693E-3</v>
      </c>
      <c r="AI21" s="60">
        <f t="shared" si="14"/>
        <v>-1.7595097084492473E-2</v>
      </c>
      <c r="AJ21" s="60">
        <f t="shared" si="15"/>
        <v>-1.6522511812281926E-2</v>
      </c>
      <c r="AK21" s="60">
        <f t="shared" si="1"/>
        <v>1.336956619701837E-2</v>
      </c>
      <c r="AL21" s="60">
        <f t="shared" si="16"/>
        <v>-1.8670144172575373E-3</v>
      </c>
      <c r="AM21" s="60">
        <f t="shared" si="17"/>
        <v>-2.9272222033098513E-3</v>
      </c>
      <c r="AN21" s="60">
        <f t="shared" si="18"/>
        <v>-3.3206618074310443E-3</v>
      </c>
      <c r="AO21" s="60">
        <f t="shared" si="19"/>
        <v>-4.8315263177757008E-3</v>
      </c>
      <c r="AP21" s="60">
        <f t="shared" si="20"/>
        <v>7.8238514643187672E-3</v>
      </c>
      <c r="AQ21" s="60">
        <f t="shared" si="21"/>
        <v>-1.7784995792390099E-2</v>
      </c>
      <c r="AR21" s="60">
        <f t="shared" si="22"/>
        <v>5.0411343007095398E-3</v>
      </c>
      <c r="AS21" s="77">
        <f t="shared" si="23"/>
        <v>4.4968685761175541E-3</v>
      </c>
    </row>
    <row r="22" spans="1:45" x14ac:dyDescent="0.3">
      <c r="A22" s="35">
        <v>43344</v>
      </c>
      <c r="B22" s="4">
        <f>('Monthly ABCs 2017-20'!B22/'Monthly ABCs 2017-20'!B21)-1</f>
        <v>-2.1459861777854194E-2</v>
      </c>
      <c r="C22" s="4">
        <f>('Monthly ABCs 2017-20'!C22/'Monthly ABCs 2017-20'!C21)-1</f>
        <v>-1.4384242036872941E-2</v>
      </c>
      <c r="D22" s="4">
        <f>('Monthly ABCs 2017-20'!D22/'Monthly ABCs 2017-20'!D21)-1</f>
        <v>-2.2697166155638548E-4</v>
      </c>
      <c r="E22" s="4">
        <f>('Monthly ABCs 2017-20'!E22/'Monthly ABCs 2017-20'!E21)-1</f>
        <v>-2.1946183860171886E-2</v>
      </c>
      <c r="F22" s="4">
        <f>('Monthly ABCs 2017-20'!F22/'Monthly ABCs 2017-20'!F21)-1</f>
        <v>-6.5284285941431541E-3</v>
      </c>
      <c r="G22" s="4">
        <f>('Monthly ABCs 2017-20'!G22/'Monthly ABCs 2017-20'!G21)-1</f>
        <v>-2.1370666623531709E-2</v>
      </c>
      <c r="H22" s="4">
        <f>('Monthly ABCs 2017-20'!H22/'Monthly ABCs 2017-20'!H21)-1</f>
        <v>-1.5886413471725813E-2</v>
      </c>
      <c r="I22" s="4">
        <f>('Monthly ABCs 2017-20'!I22/'Monthly ABCs 2017-20'!I21)-1</f>
        <v>-1.4628933394610244E-2</v>
      </c>
      <c r="J22" s="4">
        <f>('Monthly ABCs 2017-20'!J22/'Monthly ABCs 2017-20'!J21)-1</f>
        <v>-6.7688273375399177E-3</v>
      </c>
      <c r="K22" s="4">
        <f>('Monthly ABCs 2017-20'!K22/'Monthly ABCs 2017-20'!K21)-1</f>
        <v>5.9210185041091989E-3</v>
      </c>
      <c r="L22" s="4">
        <f>('Monthly ABCs 2017-20'!L22/'Monthly ABCs 2017-20'!L21)-1</f>
        <v>4.0366846974196458E-2</v>
      </c>
      <c r="M22" s="62">
        <f t="shared" si="3"/>
        <v>-6.9920602981545987E-3</v>
      </c>
      <c r="N22" s="4">
        <f>('Monthly ABCs 2017-20'!N22/'Monthly ABCs 2017-20'!N21)-1</f>
        <v>-2.0085635361355769E-2</v>
      </c>
      <c r="O22" s="4">
        <f>('Monthly ABCs 2017-20'!O22/'Monthly ABCs 2017-20'!O21)-1</f>
        <v>-1.3573705530611879E-2</v>
      </c>
      <c r="P22" s="4">
        <f>('Monthly ABCs 2017-20'!P22/'Monthly ABCs 2017-20'!P21)-1</f>
        <v>-3.3675022189236792E-3</v>
      </c>
      <c r="Q22" s="4">
        <f>('Monthly ABCs 2017-20'!Q22/'Monthly ABCs 2017-20'!Q21)-1</f>
        <v>-2.1356301160771252E-2</v>
      </c>
      <c r="R22" s="4">
        <f>('Monthly ABCs 2017-20'!R22/'Monthly ABCs 2017-20'!R21)-1</f>
        <v>-2.1357189463923953E-2</v>
      </c>
      <c r="S22" s="4">
        <f>('Monthly ABCs 2017-20'!S22/'Monthly ABCs 2017-20'!S21)-1</f>
        <v>-3.6033446738541919E-2</v>
      </c>
      <c r="T22" s="4">
        <f>('Monthly ABCs 2017-20'!T22/'Monthly ABCs 2017-20'!T21)-1</f>
        <v>-1.4610467920887604E-2</v>
      </c>
      <c r="U22" s="4">
        <f>('Monthly ABCs 2017-20'!U22/'Monthly ABCs 2017-20'!U21)-1</f>
        <v>-1.4039400028706739E-2</v>
      </c>
      <c r="V22" s="4">
        <f>('Monthly ABCs 2017-20'!V22/'Monthly ABCs 2017-20'!V21)-1</f>
        <v>-3.4365289696943302E-2</v>
      </c>
      <c r="W22" s="62">
        <f t="shared" si="4"/>
        <v>-1.9865437568962901E-2</v>
      </c>
      <c r="Y22" s="60"/>
      <c r="Z22" s="76">
        <f t="shared" si="5"/>
        <v>-1.4467801479699595E-2</v>
      </c>
      <c r="AA22" s="60">
        <f t="shared" si="6"/>
        <v>-7.392181738718342E-3</v>
      </c>
      <c r="AB22" s="60">
        <f t="shared" si="7"/>
        <v>6.7650886365982132E-3</v>
      </c>
      <c r="AC22" s="60">
        <f t="shared" si="8"/>
        <v>-1.4954123562017287E-2</v>
      </c>
      <c r="AD22" s="60">
        <f t="shared" si="9"/>
        <v>4.6363170401144457E-4</v>
      </c>
      <c r="AE22" s="60">
        <f t="shared" si="10"/>
        <v>-1.4378606325377109E-2</v>
      </c>
      <c r="AF22" s="60">
        <f t="shared" si="11"/>
        <v>-8.8943531735712136E-3</v>
      </c>
      <c r="AG22" s="60">
        <f t="shared" si="12"/>
        <v>-7.6368730964556453E-3</v>
      </c>
      <c r="AH22" s="60">
        <f t="shared" si="13"/>
        <v>2.2323296061468097E-4</v>
      </c>
      <c r="AI22" s="60">
        <f t="shared" si="14"/>
        <v>1.2913078802263799E-2</v>
      </c>
      <c r="AJ22" s="60">
        <f t="shared" si="15"/>
        <v>4.7358907272351057E-2</v>
      </c>
      <c r="AK22" s="60">
        <f t="shared" si="1"/>
        <v>-2.2019779239286844E-4</v>
      </c>
      <c r="AL22" s="60">
        <f t="shared" si="16"/>
        <v>6.2917320383510215E-3</v>
      </c>
      <c r="AM22" s="60">
        <f t="shared" si="17"/>
        <v>1.6497935350039222E-2</v>
      </c>
      <c r="AN22" s="60">
        <f t="shared" si="18"/>
        <v>-1.4908635918083508E-3</v>
      </c>
      <c r="AO22" s="60">
        <f t="shared" si="19"/>
        <v>-1.4917518949610527E-3</v>
      </c>
      <c r="AP22" s="60">
        <f t="shared" si="20"/>
        <v>-1.6168009169579018E-2</v>
      </c>
      <c r="AQ22" s="60">
        <f t="shared" si="21"/>
        <v>5.2549696480752965E-3</v>
      </c>
      <c r="AR22" s="60">
        <f t="shared" si="22"/>
        <v>5.8260375402561619E-3</v>
      </c>
      <c r="AS22" s="77">
        <f t="shared" si="23"/>
        <v>-1.4499852127980401E-2</v>
      </c>
    </row>
    <row r="23" spans="1:45" x14ac:dyDescent="0.3">
      <c r="A23" s="35">
        <v>43374</v>
      </c>
      <c r="B23" s="4">
        <f>('Monthly ABCs 2017-20'!B23/'Monthly ABCs 2017-20'!B22)-1</f>
        <v>-8.4085805068297992E-3</v>
      </c>
      <c r="C23" s="4">
        <f>('Monthly ABCs 2017-20'!C23/'Monthly ABCs 2017-20'!C22)-1</f>
        <v>-1.9280530034884169E-2</v>
      </c>
      <c r="D23" s="4">
        <f>('Monthly ABCs 2017-20'!D23/'Monthly ABCs 2017-20'!D22)-1</f>
        <v>-6.7900572098433809E-4</v>
      </c>
      <c r="E23" s="4">
        <f>('Monthly ABCs 2017-20'!E23/'Monthly ABCs 2017-20'!E22)-1</f>
        <v>-2.3196588801558393E-2</v>
      </c>
      <c r="F23" s="4">
        <f>('Monthly ABCs 2017-20'!F23/'Monthly ABCs 2017-20'!F22)-1</f>
        <v>-9.1014790197611051E-3</v>
      </c>
      <c r="G23" s="4">
        <f>('Monthly ABCs 2017-20'!G23/'Monthly ABCs 2017-20'!G22)-1</f>
        <v>-7.9476146136936432E-3</v>
      </c>
      <c r="H23" s="4">
        <f>('Monthly ABCs 2017-20'!H23/'Monthly ABCs 2017-20'!H22)-1</f>
        <v>-1.9339650932645558E-2</v>
      </c>
      <c r="I23" s="4">
        <f>('Monthly ABCs 2017-20'!I23/'Monthly ABCs 2017-20'!I22)-1</f>
        <v>-2.6334717547300213E-2</v>
      </c>
      <c r="J23" s="4">
        <f>('Monthly ABCs 2017-20'!J23/'Monthly ABCs 2017-20'!J22)-1</f>
        <v>-1.223144450678193E-2</v>
      </c>
      <c r="K23" s="4">
        <f>('Monthly ABCs 2017-20'!K23/'Monthly ABCs 2017-20'!K22)-1</f>
        <v>-3.035169660090431E-3</v>
      </c>
      <c r="L23" s="4">
        <f>('Monthly ABCs 2017-20'!L23/'Monthly ABCs 2017-20'!L22)-1</f>
        <v>-7.2210077634051739E-3</v>
      </c>
      <c r="M23" s="62">
        <f t="shared" si="3"/>
        <v>-1.2434162646175887E-2</v>
      </c>
      <c r="N23" s="4">
        <f>('Monthly ABCs 2017-20'!N23/'Monthly ABCs 2017-20'!N22)-1</f>
        <v>-5.3516642451241214E-3</v>
      </c>
      <c r="O23" s="4">
        <f>('Monthly ABCs 2017-20'!O23/'Monthly ABCs 2017-20'!O22)-1</f>
        <v>-1.2121857670408298E-2</v>
      </c>
      <c r="P23" s="4">
        <f>('Monthly ABCs 2017-20'!P23/'Monthly ABCs 2017-20'!P22)-1</f>
        <v>4.3361374893193805E-3</v>
      </c>
      <c r="Q23" s="4">
        <f>('Monthly ABCs 2017-20'!Q23/'Monthly ABCs 2017-20'!Q22)-1</f>
        <v>-9.0531585147292093E-3</v>
      </c>
      <c r="R23" s="4">
        <f>('Monthly ABCs 2017-20'!R23/'Monthly ABCs 2017-20'!R22)-1</f>
        <v>-4.4916851188366858E-3</v>
      </c>
      <c r="S23" s="4">
        <f>('Monthly ABCs 2017-20'!S23/'Monthly ABCs 2017-20'!S22)-1</f>
        <v>-1.3722091249479984E-2</v>
      </c>
      <c r="T23" s="4">
        <f>('Monthly ABCs 2017-20'!T23/'Monthly ABCs 2017-20'!T22)-1</f>
        <v>2.6949460582436302E-2</v>
      </c>
      <c r="U23" s="4">
        <f>('Monthly ABCs 2017-20'!U23/'Monthly ABCs 2017-20'!U22)-1</f>
        <v>-2.9324792779349851E-2</v>
      </c>
      <c r="V23" s="4">
        <f>('Monthly ABCs 2017-20'!V23/'Monthly ABCs 2017-20'!V22)-1</f>
        <v>-8.1038738545811118E-3</v>
      </c>
      <c r="W23" s="62">
        <f t="shared" si="4"/>
        <v>-5.6537250400837307E-3</v>
      </c>
      <c r="X23" s="7"/>
      <c r="Y23" s="60"/>
      <c r="Z23" s="76">
        <f t="shared" si="5"/>
        <v>4.0255821393460883E-3</v>
      </c>
      <c r="AA23" s="60">
        <f t="shared" si="6"/>
        <v>-6.8463673887082816E-3</v>
      </c>
      <c r="AB23" s="60">
        <f t="shared" si="7"/>
        <v>1.1755156925191549E-2</v>
      </c>
      <c r="AC23" s="60">
        <f t="shared" si="8"/>
        <v>-1.0762426155382506E-2</v>
      </c>
      <c r="AD23" s="60">
        <f t="shared" si="9"/>
        <v>3.3326836264147824E-3</v>
      </c>
      <c r="AE23" s="60">
        <f t="shared" si="10"/>
        <v>4.4865480324822442E-3</v>
      </c>
      <c r="AF23" s="60">
        <f t="shared" si="11"/>
        <v>-6.9054882864696705E-3</v>
      </c>
      <c r="AG23" s="60">
        <f t="shared" si="12"/>
        <v>-1.3900554901124325E-2</v>
      </c>
      <c r="AH23" s="60">
        <f t="shared" si="13"/>
        <v>2.0271813939395748E-4</v>
      </c>
      <c r="AI23" s="60">
        <f t="shared" si="14"/>
        <v>9.3989929860854565E-3</v>
      </c>
      <c r="AJ23" s="60">
        <f t="shared" si="15"/>
        <v>5.2131548827707135E-3</v>
      </c>
      <c r="AK23" s="60">
        <f t="shared" si="1"/>
        <v>3.0206079495960925E-4</v>
      </c>
      <c r="AL23" s="60">
        <f t="shared" si="16"/>
        <v>-6.4681326303245674E-3</v>
      </c>
      <c r="AM23" s="60">
        <f t="shared" si="17"/>
        <v>9.9898625294031103E-3</v>
      </c>
      <c r="AN23" s="60">
        <f t="shared" si="18"/>
        <v>-3.3994334746454786E-3</v>
      </c>
      <c r="AO23" s="60">
        <f t="shared" si="19"/>
        <v>1.1620399212470449E-3</v>
      </c>
      <c r="AP23" s="60">
        <f t="shared" si="20"/>
        <v>-8.0683662093962542E-3</v>
      </c>
      <c r="AQ23" s="60">
        <f t="shared" si="21"/>
        <v>3.2603185622520035E-2</v>
      </c>
      <c r="AR23" s="60">
        <f t="shared" si="22"/>
        <v>-2.3671067739266121E-2</v>
      </c>
      <c r="AS23" s="77">
        <f t="shared" si="23"/>
        <v>-2.4501488144973811E-3</v>
      </c>
    </row>
    <row r="24" spans="1:45" x14ac:dyDescent="0.3">
      <c r="A24" s="35">
        <v>43405</v>
      </c>
      <c r="B24" s="4">
        <f>('Monthly ABCs 2017-20'!B24/'Monthly ABCs 2017-20'!B23)-1</f>
        <v>-8.4912724239338822E-4</v>
      </c>
      <c r="C24" s="4">
        <f>('Monthly ABCs 2017-20'!C24/'Monthly ABCs 2017-20'!C23)-1</f>
        <v>-4.3900579966482667E-3</v>
      </c>
      <c r="D24" s="4">
        <f>('Monthly ABCs 2017-20'!D24/'Monthly ABCs 2017-20'!D23)-1</f>
        <v>-8.3298396196085367E-4</v>
      </c>
      <c r="E24" s="4">
        <f>('Monthly ABCs 2017-20'!E24/'Monthly ABCs 2017-20'!E23)-1</f>
        <v>-2.681568643621457E-2</v>
      </c>
      <c r="F24" s="4">
        <f>('Monthly ABCs 2017-20'!F24/'Monthly ABCs 2017-20'!F23)-1</f>
        <v>-1.2902337004672138E-2</v>
      </c>
      <c r="G24" s="4">
        <f>('Monthly ABCs 2017-20'!G24/'Monthly ABCs 2017-20'!G23)-1</f>
        <v>-2.7963134203605744E-3</v>
      </c>
      <c r="H24" s="4">
        <f>('Monthly ABCs 2017-20'!H24/'Monthly ABCs 2017-20'!H23)-1</f>
        <v>-1.2883358663775879E-2</v>
      </c>
      <c r="I24" s="4">
        <f>('Monthly ABCs 2017-20'!I24/'Monthly ABCs 2017-20'!I23)-1</f>
        <v>-1.6531763551631107E-2</v>
      </c>
      <c r="J24" s="4">
        <f>('Monthly ABCs 2017-20'!J24/'Monthly ABCs 2017-20'!J23)-1</f>
        <v>-2.8065134499650757E-3</v>
      </c>
      <c r="K24" s="4">
        <f>('Monthly ABCs 2017-20'!K24/'Monthly ABCs 2017-20'!K23)-1</f>
        <v>1.1113574225966261E-2</v>
      </c>
      <c r="L24" s="4">
        <f>('Monthly ABCs 2017-20'!L24/'Monthly ABCs 2017-20'!L23)-1</f>
        <v>-2.2124113573025017E-2</v>
      </c>
      <c r="M24" s="62">
        <f t="shared" si="3"/>
        <v>-8.3471528249709648E-3</v>
      </c>
      <c r="N24" s="4">
        <f>('Monthly ABCs 2017-20'!N24/'Monthly ABCs 2017-20'!N23)-1</f>
        <v>-1.1878934689151244E-2</v>
      </c>
      <c r="O24" s="4">
        <f>('Monthly ABCs 2017-20'!O24/'Monthly ABCs 2017-20'!O23)-1</f>
        <v>-9.6337592648036985E-3</v>
      </c>
      <c r="P24" s="4">
        <f>('Monthly ABCs 2017-20'!P24/'Monthly ABCs 2017-20'!P23)-1</f>
        <v>5.8003613294488332E-3</v>
      </c>
      <c r="Q24" s="4">
        <f>('Monthly ABCs 2017-20'!Q24/'Monthly ABCs 2017-20'!Q23)-1</f>
        <v>-3.8296704269750514E-2</v>
      </c>
      <c r="R24" s="4">
        <f>('Monthly ABCs 2017-20'!R24/'Monthly ABCs 2017-20'!R23)-1</f>
        <v>2.1149772111206389E-4</v>
      </c>
      <c r="S24" s="4">
        <f>('Monthly ABCs 2017-20'!S24/'Monthly ABCs 2017-20'!S23)-1</f>
        <v>-1.4334826104990817E-2</v>
      </c>
      <c r="T24" s="4">
        <f>('Monthly ABCs 2017-20'!T24/'Monthly ABCs 2017-20'!T23)-1</f>
        <v>-1.1637399371949853E-2</v>
      </c>
      <c r="U24" s="4">
        <f>('Monthly ABCs 2017-20'!U24/'Monthly ABCs 2017-20'!U23)-1</f>
        <v>-3.5928536612800377E-2</v>
      </c>
      <c r="V24" s="4">
        <f>('Monthly ABCs 2017-20'!V24/'Monthly ABCs 2017-20'!V23)-1</f>
        <v>-4.1577655561110816E-2</v>
      </c>
      <c r="W24" s="62">
        <f t="shared" si="4"/>
        <v>-1.747510631377738E-2</v>
      </c>
      <c r="X24" s="7"/>
      <c r="Y24" s="60"/>
      <c r="Z24" s="76">
        <f t="shared" si="5"/>
        <v>7.4980255825775766E-3</v>
      </c>
      <c r="AA24" s="60">
        <f t="shared" si="6"/>
        <v>3.9570948283226982E-3</v>
      </c>
      <c r="AB24" s="60">
        <f t="shared" si="7"/>
        <v>7.5141688630101112E-3</v>
      </c>
      <c r="AC24" s="60">
        <f t="shared" si="8"/>
        <v>-1.8468533611243607E-2</v>
      </c>
      <c r="AD24" s="60">
        <f t="shared" si="9"/>
        <v>-4.5551841797011727E-3</v>
      </c>
      <c r="AE24" s="60">
        <f t="shared" si="10"/>
        <v>5.5508394046103905E-3</v>
      </c>
      <c r="AF24" s="60">
        <f t="shared" si="11"/>
        <v>-4.5362058388049142E-3</v>
      </c>
      <c r="AG24" s="60">
        <f t="shared" si="12"/>
        <v>-8.1846107266601419E-3</v>
      </c>
      <c r="AH24" s="60">
        <f t="shared" si="13"/>
        <v>5.5406393750058892E-3</v>
      </c>
      <c r="AI24" s="60">
        <f t="shared" si="14"/>
        <v>1.9460727050937224E-2</v>
      </c>
      <c r="AJ24" s="60">
        <f t="shared" si="15"/>
        <v>-1.3776960748054052E-2</v>
      </c>
      <c r="AK24" s="60">
        <f t="shared" si="1"/>
        <v>5.596171624626136E-3</v>
      </c>
      <c r="AL24" s="60">
        <f t="shared" si="16"/>
        <v>7.8413470489736813E-3</v>
      </c>
      <c r="AM24" s="60">
        <f t="shared" si="17"/>
        <v>2.3275467643226213E-2</v>
      </c>
      <c r="AN24" s="60">
        <f t="shared" si="18"/>
        <v>-2.0821597955973135E-2</v>
      </c>
      <c r="AO24" s="60">
        <f t="shared" si="19"/>
        <v>1.7686604034889444E-2</v>
      </c>
      <c r="AP24" s="60">
        <f t="shared" si="20"/>
        <v>3.1402802087865632E-3</v>
      </c>
      <c r="AQ24" s="60">
        <f t="shared" si="21"/>
        <v>5.8377069418275272E-3</v>
      </c>
      <c r="AR24" s="60">
        <f t="shared" si="22"/>
        <v>-1.8453430299022997E-2</v>
      </c>
      <c r="AS24" s="77">
        <f t="shared" si="23"/>
        <v>-2.4102549247333436E-2</v>
      </c>
    </row>
    <row r="25" spans="1:45" x14ac:dyDescent="0.3">
      <c r="A25" s="47">
        <v>43435</v>
      </c>
      <c r="B25" s="61">
        <f>('Monthly ABCs 2017-20'!B25/'Monthly ABCs 2017-20'!B24)-1</f>
        <v>-5.2444152533981381E-3</v>
      </c>
      <c r="C25" s="61">
        <f>('Monthly ABCs 2017-20'!C25/'Monthly ABCs 2017-20'!C24)-1</f>
        <v>6.5351939414903804E-4</v>
      </c>
      <c r="D25" s="61">
        <f>('Monthly ABCs 2017-20'!D25/'Monthly ABCs 2017-20'!D24)-1</f>
        <v>4.5611165503078865E-4</v>
      </c>
      <c r="E25" s="61">
        <f>('Monthly ABCs 2017-20'!E25/'Monthly ABCs 2017-20'!E24)-1</f>
        <v>-8.277737546800612E-3</v>
      </c>
      <c r="F25" s="61">
        <f>('Monthly ABCs 2017-20'!F25/'Monthly ABCs 2017-20'!F24)-1</f>
        <v>4.3096706506857707E-3</v>
      </c>
      <c r="G25" s="61">
        <f>('Monthly ABCs 2017-20'!G25/'Monthly ABCs 2017-20'!G24)-1</f>
        <v>1.1341928656957379E-2</v>
      </c>
      <c r="H25" s="61">
        <f>('Monthly ABCs 2017-20'!H25/'Monthly ABCs 2017-20'!H24)-1</f>
        <v>-6.8030161277331525E-3</v>
      </c>
      <c r="I25" s="61">
        <f>('Monthly ABCs 2017-20'!I25/'Monthly ABCs 2017-20'!I24)-1</f>
        <v>-2.3320501384911485E-2</v>
      </c>
      <c r="J25" s="61">
        <f>('Monthly ABCs 2017-20'!J25/'Monthly ABCs 2017-20'!J24)-1</f>
        <v>-1.0185491537917035E-2</v>
      </c>
      <c r="K25" s="61">
        <f>('Monthly ABCs 2017-20'!K25/'Monthly ABCs 2017-20'!K24)-1</f>
        <v>2.6769662510779391E-2</v>
      </c>
      <c r="L25" s="61">
        <f>('Monthly ABCs 2017-20'!L25/'Monthly ABCs 2017-20'!L24)-1</f>
        <v>2.0988058421183231E-2</v>
      </c>
      <c r="M25" s="63">
        <f t="shared" si="3"/>
        <v>9.7161722163865223E-4</v>
      </c>
      <c r="N25" s="61">
        <f>('Monthly ABCs 2017-20'!N25/'Monthly ABCs 2017-20'!N24)-1</f>
        <v>-1.6009624126992694E-2</v>
      </c>
      <c r="O25" s="61">
        <f>('Monthly ABCs 2017-20'!O25/'Monthly ABCs 2017-20'!O24)-1</f>
        <v>-1.7650786985193512E-2</v>
      </c>
      <c r="P25" s="61">
        <f>('Monthly ABCs 2017-20'!P25/'Monthly ABCs 2017-20'!P24)-1</f>
        <v>-2.257526348581107E-2</v>
      </c>
      <c r="Q25" s="61">
        <f>('Monthly ABCs 2017-20'!Q25/'Monthly ABCs 2017-20'!Q24)-1</f>
        <v>-1.7134859910320488E-2</v>
      </c>
      <c r="R25" s="61">
        <f>('Monthly ABCs 2017-20'!R25/'Monthly ABCs 2017-20'!R24)-1</f>
        <v>-9.6070146008295776E-3</v>
      </c>
      <c r="S25" s="61">
        <f>('Monthly ABCs 2017-20'!S25/'Monthly ABCs 2017-20'!S24)-1</f>
        <v>-6.6297199754640213E-3</v>
      </c>
      <c r="T25" s="61">
        <f>('Monthly ABCs 2017-20'!T25/'Monthly ABCs 2017-20'!T24)-1</f>
        <v>4.2563966527600083E-3</v>
      </c>
      <c r="U25" s="61">
        <f>('Monthly ABCs 2017-20'!U25/'Monthly ABCs 2017-20'!U24)-1</f>
        <v>-1.5021730464458427E-3</v>
      </c>
      <c r="V25" s="61">
        <f>('Monthly ABCs 2017-20'!V25/'Monthly ABCs 2017-20'!V24)-1</f>
        <v>-3.0493805204813595E-2</v>
      </c>
      <c r="W25" s="62">
        <f t="shared" si="4"/>
        <v>-1.3038538964790089E-2</v>
      </c>
      <c r="X25" s="7"/>
      <c r="Y25" s="60"/>
      <c r="Z25" s="76">
        <f t="shared" si="5"/>
        <v>-6.2160324750367901E-3</v>
      </c>
      <c r="AA25" s="60">
        <f t="shared" si="6"/>
        <v>-3.180978274896142E-4</v>
      </c>
      <c r="AB25" s="60">
        <f t="shared" si="7"/>
        <v>-5.1550556660786358E-4</v>
      </c>
      <c r="AC25" s="60">
        <f t="shared" si="8"/>
        <v>-9.2493547684392649E-3</v>
      </c>
      <c r="AD25" s="60">
        <f t="shared" si="9"/>
        <v>3.3380534290471187E-3</v>
      </c>
      <c r="AE25" s="60">
        <f t="shared" si="10"/>
        <v>1.0370311435318726E-2</v>
      </c>
      <c r="AF25" s="60">
        <f t="shared" si="11"/>
        <v>-7.7746333493718045E-3</v>
      </c>
      <c r="AG25" s="60">
        <f t="shared" si="12"/>
        <v>-2.4292118606550138E-2</v>
      </c>
      <c r="AH25" s="60">
        <f t="shared" si="13"/>
        <v>-1.1157108759555688E-2</v>
      </c>
      <c r="AI25" s="60">
        <f t="shared" si="14"/>
        <v>2.5798045289140738E-2</v>
      </c>
      <c r="AJ25" s="60">
        <f t="shared" si="15"/>
        <v>2.0016441199544578E-2</v>
      </c>
      <c r="AK25" s="60">
        <f t="shared" si="1"/>
        <v>-2.9710851622026056E-3</v>
      </c>
      <c r="AL25" s="60">
        <f t="shared" si="16"/>
        <v>-4.6122480204034231E-3</v>
      </c>
      <c r="AM25" s="60">
        <f t="shared" si="17"/>
        <v>-9.5367245210209815E-3</v>
      </c>
      <c r="AN25" s="60">
        <f t="shared" si="18"/>
        <v>-4.0963209455303993E-3</v>
      </c>
      <c r="AO25" s="60">
        <f t="shared" si="19"/>
        <v>3.4315243639605111E-3</v>
      </c>
      <c r="AP25" s="60">
        <f t="shared" si="20"/>
        <v>6.4088189893260674E-3</v>
      </c>
      <c r="AQ25" s="60">
        <f t="shared" si="21"/>
        <v>1.7294935617550099E-2</v>
      </c>
      <c r="AR25" s="60">
        <f t="shared" si="22"/>
        <v>1.1536365918344246E-2</v>
      </c>
      <c r="AS25" s="77">
        <f t="shared" si="23"/>
        <v>-1.7455266240023505E-2</v>
      </c>
    </row>
    <row r="26" spans="1:45" s="17" customFormat="1" x14ac:dyDescent="0.3">
      <c r="A26" s="36">
        <v>43466</v>
      </c>
      <c r="B26" s="4">
        <f>('Monthly ABCs 2017-20'!B26/'Monthly ABCs 2017-20'!B25)-1</f>
        <v>1.0368679269874281E-2</v>
      </c>
      <c r="C26" s="4">
        <f>('Monthly ABCs 2017-20'!C26/'Monthly ABCs 2017-20'!C25)-1</f>
        <v>1.8929058941810295E-2</v>
      </c>
      <c r="D26" s="4">
        <f>('Monthly ABCs 2017-20'!D26/'Monthly ABCs 2017-20'!D25)-1</f>
        <v>-1.7913159295649406E-2</v>
      </c>
      <c r="E26" s="4">
        <f>('Monthly ABCs 2017-20'!E26/'Monthly ABCs 2017-20'!E25)-1</f>
        <v>-1.2081347611113014E-2</v>
      </c>
      <c r="F26" s="4">
        <f>('Monthly ABCs 2017-20'!F26/'Monthly ABCs 2017-20'!F25)-1</f>
        <v>-1.677176975714012E-4</v>
      </c>
      <c r="G26" s="4">
        <f>('Monthly ABCs 2017-20'!G26/'Monthly ABCs 2017-20'!G25)-1</f>
        <v>-7.8142424067205729E-3</v>
      </c>
      <c r="H26" s="4">
        <f>('Monthly ABCs 2017-20'!H26/'Monthly ABCs 2017-20'!H25)-1</f>
        <v>1.6968078801753439E-3</v>
      </c>
      <c r="I26" s="4">
        <f>('Monthly ABCs 2017-20'!I26/'Monthly ABCs 2017-20'!I25)-1</f>
        <v>-8.7031495968371564E-3</v>
      </c>
      <c r="J26" s="4">
        <f>('Monthly ABCs 2017-20'!J26/'Monthly ABCs 2017-20'!J25)-1</f>
        <v>-1.0455320535332713E-2</v>
      </c>
      <c r="K26" s="4">
        <f>('Monthly ABCs 2017-20'!K26/'Monthly ABCs 2017-20'!K25)-1</f>
        <v>6.8542388805454824E-3</v>
      </c>
      <c r="L26" s="4">
        <f>('Monthly ABCs 2017-20'!L26/'Monthly ABCs 2017-20'!L25)-1</f>
        <v>-4.7646684907276526E-3</v>
      </c>
      <c r="M26" s="62">
        <f t="shared" si="3"/>
        <v>-2.1864382419587739E-3</v>
      </c>
      <c r="N26" s="4">
        <f>('Monthly ABCs 2017-20'!N26/'Monthly ABCs 2017-20'!N25)-1</f>
        <v>8.4323567735626881E-3</v>
      </c>
      <c r="O26" s="4">
        <f>('Monthly ABCs 2017-20'!O26/'Monthly ABCs 2017-20'!O25)-1</f>
        <v>2.2058663457941829E-2</v>
      </c>
      <c r="P26" s="4">
        <f>('Monthly ABCs 2017-20'!P26/'Monthly ABCs 2017-20'!P25)-1</f>
        <v>2.2879978611582974E-3</v>
      </c>
      <c r="Q26" s="4">
        <f>('Monthly ABCs 2017-20'!Q26/'Monthly ABCs 2017-20'!Q25)-1</f>
        <v>1.0367875744744737E-2</v>
      </c>
      <c r="R26" s="4">
        <f>('Monthly ABCs 2017-20'!R26/'Monthly ABCs 2017-20'!R25)-1</f>
        <v>-8.7785784182902171E-3</v>
      </c>
      <c r="S26" s="4">
        <f>('Monthly ABCs 2017-20'!S26/'Monthly ABCs 2017-20'!S25)-1</f>
        <v>7.6791900770072363E-3</v>
      </c>
      <c r="T26" s="4">
        <f>('Monthly ABCs 2017-20'!T26/'Monthly ABCs 2017-20'!T25)-1</f>
        <v>-1.7289613024841777E-2</v>
      </c>
      <c r="U26" s="4">
        <f>('Monthly ABCs 2017-20'!U26/'Monthly ABCs 2017-20'!U25)-1</f>
        <v>-1.6670480493492956E-2</v>
      </c>
      <c r="V26" s="4">
        <f>('Monthly ABCs 2017-20'!V26/'Monthly ABCs 2017-20'!V25)-1</f>
        <v>-2.2684749244860747E-2</v>
      </c>
      <c r="W26" s="64">
        <f t="shared" si="4"/>
        <v>-1.6219263630078788E-3</v>
      </c>
      <c r="Y26" s="60"/>
      <c r="Z26" s="76">
        <f t="shared" si="5"/>
        <v>1.2555117511833056E-2</v>
      </c>
      <c r="AA26" s="60">
        <f t="shared" si="6"/>
        <v>2.111549718376907E-2</v>
      </c>
      <c r="AB26" s="60">
        <f t="shared" si="7"/>
        <v>-1.5726721053690631E-2</v>
      </c>
      <c r="AC26" s="60">
        <f t="shared" si="8"/>
        <v>-9.8949093691542388E-3</v>
      </c>
      <c r="AD26" s="60">
        <f t="shared" si="9"/>
        <v>2.0187205443873727E-3</v>
      </c>
      <c r="AE26" s="60">
        <f t="shared" si="10"/>
        <v>-5.627804164761799E-3</v>
      </c>
      <c r="AF26" s="60">
        <f t="shared" si="11"/>
        <v>3.8832461221341178E-3</v>
      </c>
      <c r="AG26" s="60">
        <f t="shared" si="12"/>
        <v>-6.5167113548783824E-3</v>
      </c>
      <c r="AH26" s="60">
        <f t="shared" si="13"/>
        <v>-8.268882293373938E-3</v>
      </c>
      <c r="AI26" s="60">
        <f t="shared" si="14"/>
        <v>9.0406771225042572E-3</v>
      </c>
      <c r="AJ26" s="60">
        <f t="shared" si="15"/>
        <v>-2.5782302487688787E-3</v>
      </c>
      <c r="AK26" s="60">
        <f t="shared" si="1"/>
        <v>1.0054283136570566E-2</v>
      </c>
      <c r="AL26" s="60">
        <f t="shared" si="16"/>
        <v>2.3680589820949709E-2</v>
      </c>
      <c r="AM26" s="60">
        <f t="shared" si="17"/>
        <v>3.9099242241661765E-3</v>
      </c>
      <c r="AN26" s="60">
        <f t="shared" si="18"/>
        <v>1.1989802107752615E-2</v>
      </c>
      <c r="AO26" s="60">
        <f t="shared" si="19"/>
        <v>-7.1566520552823381E-3</v>
      </c>
      <c r="AP26" s="60">
        <f t="shared" si="20"/>
        <v>9.3011164400151145E-3</v>
      </c>
      <c r="AQ26" s="60">
        <f t="shared" si="21"/>
        <v>-1.5667686661833897E-2</v>
      </c>
      <c r="AR26" s="60">
        <f t="shared" si="22"/>
        <v>-1.5048554130485078E-2</v>
      </c>
      <c r="AS26" s="77">
        <f t="shared" si="23"/>
        <v>-2.1062822881852867E-2</v>
      </c>
    </row>
    <row r="27" spans="1:45" s="17" customFormat="1" x14ac:dyDescent="0.3">
      <c r="A27" s="36">
        <v>43497</v>
      </c>
      <c r="B27" s="4">
        <f>('Monthly ABCs 2017-20'!B27/'Monthly ABCs 2017-20'!B26)-1</f>
        <v>-3.4510693913654911E-2</v>
      </c>
      <c r="C27" s="4">
        <f>('Monthly ABCs 2017-20'!C27/'Monthly ABCs 2017-20'!C26)-1</f>
        <v>-4.8111294369821755E-2</v>
      </c>
      <c r="D27" s="4">
        <f>('Monthly ABCs 2017-20'!D27/'Monthly ABCs 2017-20'!D26)-1</f>
        <v>1.479611514323409E-4</v>
      </c>
      <c r="E27" s="4">
        <f>('Monthly ABCs 2017-20'!E27/'Monthly ABCs 2017-20'!E26)-1</f>
        <v>-2.966552324038485E-2</v>
      </c>
      <c r="F27" s="4">
        <f>('Monthly ABCs 2017-20'!F27/'Monthly ABCs 2017-20'!F26)-1</f>
        <v>-2.8133372314269378E-2</v>
      </c>
      <c r="G27" s="4">
        <f>('Monthly ABCs 2017-20'!G27/'Monthly ABCs 2017-20'!G26)-1</f>
        <v>-4.0869167048245392E-2</v>
      </c>
      <c r="H27" s="4">
        <f>('Monthly ABCs 2017-20'!H27/'Monthly ABCs 2017-20'!H26)-1</f>
        <v>-1.8695546573832433E-2</v>
      </c>
      <c r="I27" s="4">
        <f>('Monthly ABCs 2017-20'!I27/'Monthly ABCs 2017-20'!I26)-1</f>
        <v>-2.147461443581411E-2</v>
      </c>
      <c r="J27" s="4">
        <f>('Monthly ABCs 2017-20'!J27/'Monthly ABCs 2017-20'!J26)-1</f>
        <v>-7.6282347307028431E-3</v>
      </c>
      <c r="K27" s="4">
        <f>('Monthly ABCs 2017-20'!K27/'Monthly ABCs 2017-20'!K26)-1</f>
        <v>-5.6291531174890386E-2</v>
      </c>
      <c r="L27" s="4">
        <f>('Monthly ABCs 2017-20'!L27/'Monthly ABCs 2017-20'!L26)-1</f>
        <v>-4.7730390496131703E-2</v>
      </c>
      <c r="M27" s="62">
        <f t="shared" si="3"/>
        <v>-3.0269309740574128E-2</v>
      </c>
      <c r="N27" s="4">
        <f>('Monthly ABCs 2017-20'!N27/'Monthly ABCs 2017-20'!N26)-1</f>
        <v>-2.1207496137651494E-2</v>
      </c>
      <c r="O27" s="4">
        <f>('Monthly ABCs 2017-20'!O27/'Monthly ABCs 2017-20'!O26)-1</f>
        <v>-1.5909068905089696E-2</v>
      </c>
      <c r="P27" s="4">
        <f>('Monthly ABCs 2017-20'!P27/'Monthly ABCs 2017-20'!P26)-1</f>
        <v>-6.1407486546930512E-3</v>
      </c>
      <c r="Q27" s="4">
        <f>('Monthly ABCs 2017-20'!Q27/'Monthly ABCs 2017-20'!Q26)-1</f>
        <v>-4.6803687366574032E-2</v>
      </c>
      <c r="R27" s="4">
        <f>('Monthly ABCs 2017-20'!R27/'Monthly ABCs 2017-20'!R26)-1</f>
        <v>-2.4002182669318417E-2</v>
      </c>
      <c r="S27" s="4">
        <f>('Monthly ABCs 2017-20'!S27/'Monthly ABCs 2017-20'!S26)-1</f>
        <v>-3.0015961009533854E-2</v>
      </c>
      <c r="T27" s="4">
        <f>('Monthly ABCs 2017-20'!T27/'Monthly ABCs 2017-20'!T26)-1</f>
        <v>-1.0446320573753498E-2</v>
      </c>
      <c r="U27" s="4">
        <f>('Monthly ABCs 2017-20'!U27/'Monthly ABCs 2017-20'!U26)-1</f>
        <v>-1.4249711589402358E-2</v>
      </c>
      <c r="V27" s="4">
        <f>('Monthly ABCs 2017-20'!V27/'Monthly ABCs 2017-20'!V26)-1</f>
        <v>-1.9645136264671237E-2</v>
      </c>
      <c r="W27" s="64">
        <f t="shared" si="4"/>
        <v>-2.0935590352298625E-2</v>
      </c>
      <c r="Y27" s="60"/>
      <c r="Z27" s="76">
        <f t="shared" si="5"/>
        <v>-4.2413841730807832E-3</v>
      </c>
      <c r="AA27" s="60">
        <f t="shared" si="6"/>
        <v>-1.7841984629247628E-2</v>
      </c>
      <c r="AB27" s="60">
        <f t="shared" si="7"/>
        <v>3.0417270892006468E-2</v>
      </c>
      <c r="AC27" s="60">
        <f t="shared" si="8"/>
        <v>6.037865001892774E-4</v>
      </c>
      <c r="AD27" s="60">
        <f t="shared" si="9"/>
        <v>2.1359374263047494E-3</v>
      </c>
      <c r="AE27" s="60">
        <f t="shared" si="10"/>
        <v>-1.0599857307671264E-2</v>
      </c>
      <c r="AF27" s="60">
        <f t="shared" si="11"/>
        <v>1.1573763166741694E-2</v>
      </c>
      <c r="AG27" s="60">
        <f t="shared" si="12"/>
        <v>8.7946953047600175E-3</v>
      </c>
      <c r="AH27" s="60">
        <f t="shared" si="13"/>
        <v>2.2641075009871284E-2</v>
      </c>
      <c r="AI27" s="60">
        <f t="shared" si="14"/>
        <v>-2.6022221434316258E-2</v>
      </c>
      <c r="AJ27" s="60">
        <f t="shared" si="15"/>
        <v>-1.7461080755557575E-2</v>
      </c>
      <c r="AK27" s="60">
        <f t="shared" si="1"/>
        <v>-2.7190578535286891E-4</v>
      </c>
      <c r="AL27" s="60">
        <f t="shared" si="16"/>
        <v>5.0265214472089287E-3</v>
      </c>
      <c r="AM27" s="60">
        <f t="shared" si="17"/>
        <v>1.4794841697605574E-2</v>
      </c>
      <c r="AN27" s="60">
        <f t="shared" si="18"/>
        <v>-2.5868097014275407E-2</v>
      </c>
      <c r="AO27" s="60">
        <f t="shared" si="19"/>
        <v>-3.0665923170197923E-3</v>
      </c>
      <c r="AP27" s="60">
        <f t="shared" si="20"/>
        <v>-9.0803706572352288E-3</v>
      </c>
      <c r="AQ27" s="60">
        <f t="shared" si="21"/>
        <v>1.0489269778545127E-2</v>
      </c>
      <c r="AR27" s="60">
        <f t="shared" si="22"/>
        <v>6.6858787628962663E-3</v>
      </c>
      <c r="AS27" s="77">
        <f t="shared" si="23"/>
        <v>1.2904540876273879E-3</v>
      </c>
    </row>
    <row r="28" spans="1:45" s="17" customFormat="1" x14ac:dyDescent="0.3">
      <c r="A28" s="36">
        <v>43525</v>
      </c>
      <c r="B28" s="4">
        <f>('Monthly ABCs 2017-20'!B28/'Monthly ABCs 2017-20'!B27)-1</f>
        <v>-2.3931787065822885E-3</v>
      </c>
      <c r="C28" s="4">
        <f>('Monthly ABCs 2017-20'!C28/'Monthly ABCs 2017-20'!C27)-1</f>
        <v>8.0061082392113292E-5</v>
      </c>
      <c r="D28" s="4">
        <f>('Monthly ABCs 2017-20'!D28/'Monthly ABCs 2017-20'!D27)-1</f>
        <v>6.0718199544118612E-4</v>
      </c>
      <c r="E28" s="4">
        <f>('Monthly ABCs 2017-20'!E28/'Monthly ABCs 2017-20'!E27)-1</f>
        <v>8.2756972046984512E-3</v>
      </c>
      <c r="F28" s="4">
        <f>('Monthly ABCs 2017-20'!F28/'Monthly ABCs 2017-20'!F27)-1</f>
        <v>-1.3438275166560709E-3</v>
      </c>
      <c r="G28" s="4">
        <f>('Monthly ABCs 2017-20'!G28/'Monthly ABCs 2017-20'!G27)-1</f>
        <v>-8.7437575589234262E-3</v>
      </c>
      <c r="H28" s="4">
        <f>('Monthly ABCs 2017-20'!H28/'Monthly ABCs 2017-20'!H27)-1</f>
        <v>-1.9864061280311374E-3</v>
      </c>
      <c r="I28" s="4">
        <f>('Monthly ABCs 2017-20'!I28/'Monthly ABCs 2017-20'!I27)-1</f>
        <v>1.0762345726806677E-2</v>
      </c>
      <c r="J28" s="4">
        <f>('Monthly ABCs 2017-20'!J28/'Monthly ABCs 2017-20'!J27)-1</f>
        <v>-3.5676737732889263E-3</v>
      </c>
      <c r="K28" s="4">
        <f>('Monthly ABCs 2017-20'!K28/'Monthly ABCs 2017-20'!K27)-1</f>
        <v>7.086301564829256E-3</v>
      </c>
      <c r="L28" s="4">
        <f>('Monthly ABCs 2017-20'!L28/'Monthly ABCs 2017-20'!L27)-1</f>
        <v>1.6126304247662704E-2</v>
      </c>
      <c r="M28" s="62">
        <f t="shared" si="3"/>
        <v>2.2639134671225943E-3</v>
      </c>
      <c r="N28" s="4">
        <f>('Monthly ABCs 2017-20'!N28/'Monthly ABCs 2017-20'!N27)-1</f>
        <v>-1.4976293458381362E-2</v>
      </c>
      <c r="O28" s="4">
        <f>('Monthly ABCs 2017-20'!O28/'Monthly ABCs 2017-20'!O27)-1</f>
        <v>-1.0095057445707489E-2</v>
      </c>
      <c r="P28" s="4">
        <f>('Monthly ABCs 2017-20'!P28/'Monthly ABCs 2017-20'!P27)-1</f>
        <v>5.5868131433487456E-3</v>
      </c>
      <c r="Q28" s="4">
        <f>('Monthly ABCs 2017-20'!Q28/'Monthly ABCs 2017-20'!Q27)-1</f>
        <v>-8.6010889362809761E-3</v>
      </c>
      <c r="R28" s="4">
        <f>('Monthly ABCs 2017-20'!R28/'Monthly ABCs 2017-20'!R27)-1</f>
        <v>-1.3366584274952964E-2</v>
      </c>
      <c r="S28" s="4">
        <f>('Monthly ABCs 2017-20'!S28/'Monthly ABCs 2017-20'!S27)-1</f>
        <v>-4.1945353505301597E-3</v>
      </c>
      <c r="T28" s="4">
        <f>('Monthly ABCs 2017-20'!T28/'Monthly ABCs 2017-20'!T27)-1</f>
        <v>1.1297412090083059E-2</v>
      </c>
      <c r="U28" s="4">
        <f>('Monthly ABCs 2017-20'!U28/'Monthly ABCs 2017-20'!U27)-1</f>
        <v>-2.5536061399058729E-2</v>
      </c>
      <c r="V28" s="4">
        <f>('Monthly ABCs 2017-20'!V28/'Monthly ABCs 2017-20'!V27)-1</f>
        <v>-2.3121202838617405E-2</v>
      </c>
      <c r="W28" s="64">
        <f t="shared" si="4"/>
        <v>-9.222955385566365E-3</v>
      </c>
      <c r="Y28" s="60"/>
      <c r="Z28" s="76">
        <f t="shared" si="5"/>
        <v>-4.6570921737048828E-3</v>
      </c>
      <c r="AA28" s="60">
        <f t="shared" si="6"/>
        <v>-2.183852384730481E-3</v>
      </c>
      <c r="AB28" s="60">
        <f t="shared" si="7"/>
        <v>-1.6567314716814082E-3</v>
      </c>
      <c r="AC28" s="60">
        <f t="shared" si="8"/>
        <v>6.0117837375758569E-3</v>
      </c>
      <c r="AD28" s="60">
        <f t="shared" si="9"/>
        <v>-3.6077409837786652E-3</v>
      </c>
      <c r="AE28" s="60">
        <f t="shared" si="10"/>
        <v>-1.100767102604602E-2</v>
      </c>
      <c r="AF28" s="60">
        <f t="shared" si="11"/>
        <v>-4.2503195951537317E-3</v>
      </c>
      <c r="AG28" s="60">
        <f t="shared" si="12"/>
        <v>8.4984322596840835E-3</v>
      </c>
      <c r="AH28" s="60">
        <f t="shared" si="13"/>
        <v>-5.8315872404115206E-3</v>
      </c>
      <c r="AI28" s="60">
        <f t="shared" si="14"/>
        <v>4.8223880977066617E-3</v>
      </c>
      <c r="AJ28" s="60">
        <f t="shared" si="15"/>
        <v>1.386239078054011E-2</v>
      </c>
      <c r="AK28" s="60">
        <f t="shared" si="1"/>
        <v>-5.7533380728149973E-3</v>
      </c>
      <c r="AL28" s="60">
        <f t="shared" si="16"/>
        <v>-8.7210206014112432E-4</v>
      </c>
      <c r="AM28" s="60">
        <f t="shared" si="17"/>
        <v>1.4809768528915111E-2</v>
      </c>
      <c r="AN28" s="60">
        <f t="shared" si="18"/>
        <v>6.2186644928538884E-4</v>
      </c>
      <c r="AO28" s="60">
        <f t="shared" si="19"/>
        <v>-4.143628889386599E-3</v>
      </c>
      <c r="AP28" s="60">
        <f t="shared" si="20"/>
        <v>5.0284200350362053E-3</v>
      </c>
      <c r="AQ28" s="60">
        <f t="shared" si="21"/>
        <v>2.0520367475649424E-2</v>
      </c>
      <c r="AR28" s="60">
        <f t="shared" si="22"/>
        <v>-1.6313106013492364E-2</v>
      </c>
      <c r="AS28" s="77">
        <f t="shared" si="23"/>
        <v>-1.389824745305104E-2</v>
      </c>
    </row>
    <row r="29" spans="1:45" s="17" customFormat="1" x14ac:dyDescent="0.3">
      <c r="A29" s="36">
        <v>43556</v>
      </c>
      <c r="B29" s="4">
        <f>('Monthly ABCs 2017-20'!B29/'Monthly ABCs 2017-20'!B28)-1</f>
        <v>9.0136098223254635E-3</v>
      </c>
      <c r="C29" s="4">
        <f>('Monthly ABCs 2017-20'!C29/'Monthly ABCs 2017-20'!C28)-1</f>
        <v>1.1018051064769274E-2</v>
      </c>
      <c r="D29" s="4">
        <f>('Monthly ABCs 2017-20'!D29/'Monthly ABCs 2017-20'!D28)-1</f>
        <v>6.4465180744210926E-5</v>
      </c>
      <c r="E29" s="4">
        <f>('Monthly ABCs 2017-20'!E29/'Monthly ABCs 2017-20'!E28)-1</f>
        <v>4.2555841984814879E-3</v>
      </c>
      <c r="F29" s="4">
        <f>('Monthly ABCs 2017-20'!F29/'Monthly ABCs 2017-20'!F28)-1</f>
        <v>3.1258255907835597E-3</v>
      </c>
      <c r="G29" s="4">
        <f>('Monthly ABCs 2017-20'!G29/'Monthly ABCs 2017-20'!G28)-1</f>
        <v>-2.0006071290966654E-2</v>
      </c>
      <c r="H29" s="4">
        <f>('Monthly ABCs 2017-20'!H29/'Monthly ABCs 2017-20'!H28)-1</f>
        <v>-5.5354894504572316E-3</v>
      </c>
      <c r="I29" s="4">
        <f>('Monthly ABCs 2017-20'!I29/'Monthly ABCs 2017-20'!I28)-1</f>
        <v>-1.494668464272586E-2</v>
      </c>
      <c r="J29" s="4">
        <f>('Monthly ABCs 2017-20'!J29/'Monthly ABCs 2017-20'!J28)-1</f>
        <v>-1.8550870031480704E-3</v>
      </c>
      <c r="K29" s="4">
        <f>('Monthly ABCs 2017-20'!K29/'Monthly ABCs 2017-20'!K28)-1</f>
        <v>9.2232395885250007E-4</v>
      </c>
      <c r="L29" s="4">
        <f>('Monthly ABCs 2017-20'!L29/'Monthly ABCs 2017-20'!L28)-1</f>
        <v>-3.2578749196436774E-2</v>
      </c>
      <c r="M29" s="62">
        <f t="shared" si="3"/>
        <v>-4.2292928879798268E-3</v>
      </c>
      <c r="N29" s="4">
        <f>('Monthly ABCs 2017-20'!N29/'Monthly ABCs 2017-20'!N28)-1</f>
        <v>6.0981404631421654E-4</v>
      </c>
      <c r="O29" s="4">
        <f>('Monthly ABCs 2017-20'!O29/'Monthly ABCs 2017-20'!O28)-1</f>
        <v>-8.5730443053260164E-3</v>
      </c>
      <c r="P29" s="4">
        <f>('Monthly ABCs 2017-20'!P29/'Monthly ABCs 2017-20'!P28)-1</f>
        <v>-6.0052930863975229E-3</v>
      </c>
      <c r="Q29" s="4">
        <f>('Monthly ABCs 2017-20'!Q29/'Monthly ABCs 2017-20'!Q28)-1</f>
        <v>-1.1074590988250921E-2</v>
      </c>
      <c r="R29" s="4">
        <f>('Monthly ABCs 2017-20'!R29/'Monthly ABCs 2017-20'!R28)-1</f>
        <v>-2.0343873724080863E-2</v>
      </c>
      <c r="S29" s="4">
        <f>('Monthly ABCs 2017-20'!S29/'Monthly ABCs 2017-20'!S28)-1</f>
        <v>-1.133090141894455E-2</v>
      </c>
      <c r="T29" s="4">
        <f>('Monthly ABCs 2017-20'!T29/'Monthly ABCs 2017-20'!T28)-1</f>
        <v>-2.4717057150182575E-2</v>
      </c>
      <c r="U29" s="4">
        <f>('Monthly ABCs 2017-20'!U29/'Monthly ABCs 2017-20'!U28)-1</f>
        <v>-2.3499152092450237E-2</v>
      </c>
      <c r="V29" s="4">
        <f>('Monthly ABCs 2017-20'!V29/'Monthly ABCs 2017-20'!V28)-1</f>
        <v>2.9835437993636971E-2</v>
      </c>
      <c r="W29" s="64">
        <f t="shared" si="4"/>
        <v>-8.344295636186834E-3</v>
      </c>
      <c r="Y29" s="60"/>
      <c r="Z29" s="76">
        <f t="shared" si="5"/>
        <v>1.3242902710305291E-2</v>
      </c>
      <c r="AA29" s="60">
        <f t="shared" si="6"/>
        <v>1.5247343952749102E-2</v>
      </c>
      <c r="AB29" s="60">
        <f t="shared" si="7"/>
        <v>4.2937580687240377E-3</v>
      </c>
      <c r="AC29" s="60">
        <f t="shared" si="8"/>
        <v>8.4848770864613156E-3</v>
      </c>
      <c r="AD29" s="60">
        <f t="shared" si="9"/>
        <v>7.3551184787633865E-3</v>
      </c>
      <c r="AE29" s="60">
        <f t="shared" si="10"/>
        <v>-1.5776778402986826E-2</v>
      </c>
      <c r="AF29" s="60">
        <f t="shared" si="11"/>
        <v>-1.3061965624774049E-3</v>
      </c>
      <c r="AG29" s="60">
        <f t="shared" si="12"/>
        <v>-1.0717391754746033E-2</v>
      </c>
      <c r="AH29" s="60">
        <f t="shared" si="13"/>
        <v>2.3742058848317564E-3</v>
      </c>
      <c r="AI29" s="60">
        <f t="shared" si="14"/>
        <v>5.1516168468323268E-3</v>
      </c>
      <c r="AJ29" s="60">
        <f t="shared" si="15"/>
        <v>-2.8349456308456946E-2</v>
      </c>
      <c r="AK29" s="60">
        <f t="shared" si="1"/>
        <v>8.9541096825010505E-3</v>
      </c>
      <c r="AL29" s="60">
        <f t="shared" si="16"/>
        <v>-2.287486691391824E-4</v>
      </c>
      <c r="AM29" s="60">
        <f t="shared" si="17"/>
        <v>2.339002549789311E-3</v>
      </c>
      <c r="AN29" s="60">
        <f t="shared" si="18"/>
        <v>-2.7302953520640869E-3</v>
      </c>
      <c r="AO29" s="60">
        <f t="shared" si="19"/>
        <v>-1.1999578087894029E-2</v>
      </c>
      <c r="AP29" s="60">
        <f t="shared" si="20"/>
        <v>-2.9866057827577161E-3</v>
      </c>
      <c r="AQ29" s="60">
        <f t="shared" si="21"/>
        <v>-1.6372761513995741E-2</v>
      </c>
      <c r="AR29" s="60">
        <f t="shared" si="22"/>
        <v>-1.5154856456263403E-2</v>
      </c>
      <c r="AS29" s="77">
        <f t="shared" si="23"/>
        <v>3.8179733629823805E-2</v>
      </c>
    </row>
    <row r="30" spans="1:45" s="17" customFormat="1" x14ac:dyDescent="0.3">
      <c r="A30" s="36">
        <v>43586</v>
      </c>
      <c r="B30" s="4">
        <f>('Monthly ABCs 2017-20'!B30/'Monthly ABCs 2017-20'!B29)-1</f>
        <v>-4.9769033411756425E-2</v>
      </c>
      <c r="C30" s="4">
        <f>('Monthly ABCs 2017-20'!C30/'Monthly ABCs 2017-20'!C29)-1</f>
        <v>-1.5620572045835668E-2</v>
      </c>
      <c r="D30" s="4">
        <f>('Monthly ABCs 2017-20'!D30/'Monthly ABCs 2017-20'!D29)-1</f>
        <v>-8.5691123786890699E-4</v>
      </c>
      <c r="E30" s="4">
        <f>('Monthly ABCs 2017-20'!E30/'Monthly ABCs 2017-20'!E29)-1</f>
        <v>-9.9656474269582684E-3</v>
      </c>
      <c r="F30" s="4">
        <f>('Monthly ABCs 2017-20'!F30/'Monthly ABCs 2017-20'!F29)-1</f>
        <v>-1.2104982044358725E-2</v>
      </c>
      <c r="G30" s="4">
        <f>('Monthly ABCs 2017-20'!G30/'Monthly ABCs 2017-20'!G29)-1</f>
        <v>-1.6345884637608665E-2</v>
      </c>
      <c r="H30" s="4">
        <f>('Monthly ABCs 2017-20'!H30/'Monthly ABCs 2017-20'!H29)-1</f>
        <v>-1.3409000079929623E-2</v>
      </c>
      <c r="I30" s="4">
        <f>('Monthly ABCs 2017-20'!I30/'Monthly ABCs 2017-20'!I29)-1</f>
        <v>-2.4072887440043322E-2</v>
      </c>
      <c r="J30" s="4">
        <f>('Monthly ABCs 2017-20'!J30/'Monthly ABCs 2017-20'!J29)-1</f>
        <v>-4.488209784817232E-3</v>
      </c>
      <c r="K30" s="4">
        <f>('Monthly ABCs 2017-20'!K30/'Monthly ABCs 2017-20'!K29)-1</f>
        <v>-1.3183024069794214E-2</v>
      </c>
      <c r="L30" s="4">
        <f>('Monthly ABCs 2017-20'!L30/'Monthly ABCs 2017-20'!L29)-1</f>
        <v>3.3877589766713179E-3</v>
      </c>
      <c r="M30" s="62">
        <f t="shared" si="3"/>
        <v>-1.4220763018390885E-2</v>
      </c>
      <c r="N30" s="4">
        <f>('Monthly ABCs 2017-20'!N30/'Monthly ABCs 2017-20'!N29)-1</f>
        <v>-5.545574067478376E-2</v>
      </c>
      <c r="O30" s="4">
        <f>('Monthly ABCs 2017-20'!O30/'Monthly ABCs 2017-20'!O29)-1</f>
        <v>-1.3000839054845281E-2</v>
      </c>
      <c r="P30" s="4">
        <f>('Monthly ABCs 2017-20'!P30/'Monthly ABCs 2017-20'!P29)-1</f>
        <v>-4.9929550294871561E-3</v>
      </c>
      <c r="Q30" s="4">
        <f>('Monthly ABCs 2017-20'!Q30/'Monthly ABCs 2017-20'!Q29)-1</f>
        <v>7.8154647485582096E-3</v>
      </c>
      <c r="R30" s="4">
        <f>('Monthly ABCs 2017-20'!R30/'Monthly ABCs 2017-20'!R29)-1</f>
        <v>-8.0675543513419878E-3</v>
      </c>
      <c r="S30" s="4">
        <f>('Monthly ABCs 2017-20'!S30/'Monthly ABCs 2017-20'!S29)-1</f>
        <v>-5.010352739278856E-3</v>
      </c>
      <c r="T30" s="4">
        <f>('Monthly ABCs 2017-20'!T30/'Monthly ABCs 2017-20'!T29)-1</f>
        <v>-8.3810596814071214E-3</v>
      </c>
      <c r="U30" s="4">
        <f>('Monthly ABCs 2017-20'!U30/'Monthly ABCs 2017-20'!U29)-1</f>
        <v>-2.7178962037076149E-2</v>
      </c>
      <c r="V30" s="4">
        <f>('Monthly ABCs 2017-20'!V30/'Monthly ABCs 2017-20'!V29)-1</f>
        <v>-1.9766556711494521E-2</v>
      </c>
      <c r="W30" s="64">
        <f t="shared" si="4"/>
        <v>-1.489317283679518E-2</v>
      </c>
      <c r="Y30" s="60"/>
      <c r="Z30" s="76">
        <f t="shared" si="5"/>
        <v>-3.5548270393365541E-2</v>
      </c>
      <c r="AA30" s="60">
        <f t="shared" si="6"/>
        <v>-1.3998090274447827E-3</v>
      </c>
      <c r="AB30" s="60">
        <f t="shared" si="7"/>
        <v>1.3363851780521978E-2</v>
      </c>
      <c r="AC30" s="60">
        <f t="shared" si="8"/>
        <v>4.2551155914326167E-3</v>
      </c>
      <c r="AD30" s="60">
        <f t="shared" si="9"/>
        <v>2.1157809740321599E-3</v>
      </c>
      <c r="AE30" s="60">
        <f t="shared" si="10"/>
        <v>-2.1251216192177801E-3</v>
      </c>
      <c r="AF30" s="60">
        <f t="shared" si="11"/>
        <v>8.1176293846126242E-4</v>
      </c>
      <c r="AG30" s="60">
        <f t="shared" si="12"/>
        <v>-9.8521244216524372E-3</v>
      </c>
      <c r="AH30" s="60">
        <f t="shared" si="13"/>
        <v>9.7325532335736532E-3</v>
      </c>
      <c r="AI30" s="60">
        <f t="shared" si="14"/>
        <v>1.0377389485966716E-3</v>
      </c>
      <c r="AJ30" s="60">
        <f t="shared" si="15"/>
        <v>1.7608521995062201E-2</v>
      </c>
      <c r="AK30" s="60">
        <f t="shared" si="1"/>
        <v>-4.0562567837988582E-2</v>
      </c>
      <c r="AL30" s="60">
        <f t="shared" si="16"/>
        <v>1.8923337819498984E-3</v>
      </c>
      <c r="AM30" s="60">
        <f t="shared" si="17"/>
        <v>9.9002178073080236E-3</v>
      </c>
      <c r="AN30" s="60">
        <f t="shared" si="18"/>
        <v>2.2708637585353388E-2</v>
      </c>
      <c r="AO30" s="60">
        <f t="shared" si="19"/>
        <v>6.8256184854531918E-3</v>
      </c>
      <c r="AP30" s="60">
        <f t="shared" si="20"/>
        <v>9.8828200975163236E-3</v>
      </c>
      <c r="AQ30" s="60">
        <f t="shared" si="21"/>
        <v>6.5121131553880583E-3</v>
      </c>
      <c r="AR30" s="60">
        <f t="shared" si="22"/>
        <v>-1.2285789200280969E-2</v>
      </c>
      <c r="AS30" s="77">
        <f t="shared" si="23"/>
        <v>-4.873383874699341E-3</v>
      </c>
    </row>
    <row r="31" spans="1:45" s="17" customFormat="1" x14ac:dyDescent="0.3">
      <c r="A31" s="36">
        <v>43617</v>
      </c>
      <c r="B31" s="4">
        <f>('Monthly ABCs 2017-20'!B31/'Monthly ABCs 2017-20'!B30)-1</f>
        <v>-1.9190284208692399E-2</v>
      </c>
      <c r="C31" s="4">
        <f>('Monthly ABCs 2017-20'!C31/'Monthly ABCs 2017-20'!C30)-1</f>
        <v>-4.5469055217383092E-3</v>
      </c>
      <c r="D31" s="4">
        <f>('Monthly ABCs 2017-20'!D31/'Monthly ABCs 2017-20'!D30)-1</f>
        <v>-1.2370301178965537E-3</v>
      </c>
      <c r="E31" s="4">
        <f>('Monthly ABCs 2017-20'!E31/'Monthly ABCs 2017-20'!E30)-1</f>
        <v>-1.2139375469852665E-2</v>
      </c>
      <c r="F31" s="4">
        <f>('Monthly ABCs 2017-20'!F31/'Monthly ABCs 2017-20'!F30)-1</f>
        <v>-4.2081816618954049E-3</v>
      </c>
      <c r="G31" s="4">
        <f>('Monthly ABCs 2017-20'!G31/'Monthly ABCs 2017-20'!G30)-1</f>
        <v>-8.8083717381167714E-3</v>
      </c>
      <c r="H31" s="4">
        <f>('Monthly ABCs 2017-20'!H31/'Monthly ABCs 2017-20'!H30)-1</f>
        <v>-2.9781483629905958E-3</v>
      </c>
      <c r="I31" s="4">
        <f>('Monthly ABCs 2017-20'!I31/'Monthly ABCs 2017-20'!I30)-1</f>
        <v>-1.1146065410224337E-2</v>
      </c>
      <c r="J31" s="4">
        <f>('Monthly ABCs 2017-20'!J31/'Monthly ABCs 2017-20'!J30)-1</f>
        <v>-4.3082627256941786E-3</v>
      </c>
      <c r="K31" s="4">
        <f>('Monthly ABCs 2017-20'!K31/'Monthly ABCs 2017-20'!K30)-1</f>
        <v>2.1085448781188454E-4</v>
      </c>
      <c r="L31" s="4">
        <f>('Monthly ABCs 2017-20'!L31/'Monthly ABCs 2017-20'!L30)-1</f>
        <v>3.7801784542245365E-2</v>
      </c>
      <c r="M31" s="62">
        <f t="shared" si="3"/>
        <v>-2.7772714715494514E-3</v>
      </c>
      <c r="N31" s="4">
        <f>('Monthly ABCs 2017-20'!N31/'Monthly ABCs 2017-20'!N30)-1</f>
        <v>-7.3544336089887974E-3</v>
      </c>
      <c r="O31" s="4">
        <f>('Monthly ABCs 2017-20'!O31/'Monthly ABCs 2017-20'!O30)-1</f>
        <v>1.8312339652766241E-3</v>
      </c>
      <c r="P31" s="4">
        <f>('Monthly ABCs 2017-20'!P31/'Monthly ABCs 2017-20'!P30)-1</f>
        <v>-2.4493511953458724E-2</v>
      </c>
      <c r="Q31" s="4">
        <f>('Monthly ABCs 2017-20'!Q31/'Monthly ABCs 2017-20'!Q30)-1</f>
        <v>-7.3241682786727713E-3</v>
      </c>
      <c r="R31" s="4">
        <f>('Monthly ABCs 2017-20'!R31/'Monthly ABCs 2017-20'!R30)-1</f>
        <v>-8.6971200141179317E-3</v>
      </c>
      <c r="S31" s="4">
        <f>('Monthly ABCs 2017-20'!S31/'Monthly ABCs 2017-20'!S30)-1</f>
        <v>5.2268074480130711E-3</v>
      </c>
      <c r="T31" s="4">
        <f>('Monthly ABCs 2017-20'!T31/'Monthly ABCs 2017-20'!T30)-1</f>
        <v>7.208412760531635E-3</v>
      </c>
      <c r="U31" s="4">
        <f>('Monthly ABCs 2017-20'!U31/'Monthly ABCs 2017-20'!U30)-1</f>
        <v>3.336968730161205E-3</v>
      </c>
      <c r="V31" s="4">
        <f>('Monthly ABCs 2017-20'!V31/'Monthly ABCs 2017-20'!V30)-1</f>
        <v>-1.942093137635581E-2</v>
      </c>
      <c r="W31" s="64">
        <f t="shared" si="4"/>
        <v>-5.5207491475123887E-3</v>
      </c>
      <c r="Y31" s="60"/>
      <c r="Z31" s="76">
        <f t="shared" si="5"/>
        <v>-1.6413012737142949E-2</v>
      </c>
      <c r="AA31" s="60">
        <f t="shared" si="6"/>
        <v>-1.7696340501888578E-3</v>
      </c>
      <c r="AB31" s="60">
        <f t="shared" si="7"/>
        <v>1.5402413536528977E-3</v>
      </c>
      <c r="AC31" s="60">
        <f t="shared" si="8"/>
        <v>-9.3621039983032128E-3</v>
      </c>
      <c r="AD31" s="60">
        <f t="shared" si="9"/>
        <v>-1.4309101903459535E-3</v>
      </c>
      <c r="AE31" s="60">
        <f t="shared" si="10"/>
        <v>-6.0311002665673196E-3</v>
      </c>
      <c r="AF31" s="60">
        <f t="shared" si="11"/>
        <v>-2.0087689144114443E-4</v>
      </c>
      <c r="AG31" s="60">
        <f t="shared" si="12"/>
        <v>-8.3687939386748855E-3</v>
      </c>
      <c r="AH31" s="60">
        <f t="shared" si="13"/>
        <v>-1.5309912541447272E-3</v>
      </c>
      <c r="AI31" s="60">
        <f t="shared" si="14"/>
        <v>2.9881259593613359E-3</v>
      </c>
      <c r="AJ31" s="60">
        <f t="shared" si="15"/>
        <v>4.0579056013794815E-2</v>
      </c>
      <c r="AK31" s="60">
        <f t="shared" si="1"/>
        <v>-1.8336844614764087E-3</v>
      </c>
      <c r="AL31" s="60">
        <f t="shared" si="16"/>
        <v>7.3519831127890128E-3</v>
      </c>
      <c r="AM31" s="60">
        <f t="shared" si="17"/>
        <v>-1.8972762805946335E-2</v>
      </c>
      <c r="AN31" s="60">
        <f t="shared" si="18"/>
        <v>-1.8034191311603826E-3</v>
      </c>
      <c r="AO31" s="60">
        <f t="shared" si="19"/>
        <v>-3.1763708666055429E-3</v>
      </c>
      <c r="AP31" s="60">
        <f t="shared" si="20"/>
        <v>1.0747556595525461E-2</v>
      </c>
      <c r="AQ31" s="60">
        <f t="shared" si="21"/>
        <v>1.2729161908044025E-2</v>
      </c>
      <c r="AR31" s="60">
        <f t="shared" si="22"/>
        <v>8.8577178776735946E-3</v>
      </c>
      <c r="AS31" s="77">
        <f t="shared" si="23"/>
        <v>-1.390018222884342E-2</v>
      </c>
    </row>
    <row r="32" spans="1:45" s="17" customFormat="1" x14ac:dyDescent="0.3">
      <c r="A32" s="36">
        <v>43647</v>
      </c>
      <c r="B32" s="4">
        <f>('Monthly ABCs 2017-20'!B32/'Monthly ABCs 2017-20'!B31)-1</f>
        <v>-9.356413059383506E-3</v>
      </c>
      <c r="C32" s="4">
        <f>('Monthly ABCs 2017-20'!C32/'Monthly ABCs 2017-20'!C31)-1</f>
        <v>-9.6405997347857042E-3</v>
      </c>
      <c r="D32" s="4">
        <f>('Monthly ABCs 2017-20'!D32/'Monthly ABCs 2017-20'!D31)-1</f>
        <v>-4.4936499109748951E-5</v>
      </c>
      <c r="E32" s="4">
        <f>('Monthly ABCs 2017-20'!E32/'Monthly ABCs 2017-20'!E31)-1</f>
        <v>-1.1678930669006937E-2</v>
      </c>
      <c r="F32" s="4">
        <f>('Monthly ABCs 2017-20'!F32/'Monthly ABCs 2017-20'!F31)-1</f>
        <v>-5.6789067034968665E-2</v>
      </c>
      <c r="G32" s="4">
        <f>('Monthly ABCs 2017-20'!G32/'Monthly ABCs 2017-20'!G31)-1</f>
        <v>1.6313064198323346E-3</v>
      </c>
      <c r="H32" s="4">
        <f>('Monthly ABCs 2017-20'!H32/'Monthly ABCs 2017-20'!H31)-1</f>
        <v>-5.0152440015341915E-3</v>
      </c>
      <c r="I32" s="4">
        <f>('Monthly ABCs 2017-20'!I32/'Monthly ABCs 2017-20'!I31)-1</f>
        <v>-1.6686758249904954E-2</v>
      </c>
      <c r="J32" s="4">
        <f>('Monthly ABCs 2017-20'!J32/'Monthly ABCs 2017-20'!J31)-1</f>
        <v>1.1931766032491353E-3</v>
      </c>
      <c r="K32" s="4">
        <f>('Monthly ABCs 2017-20'!K32/'Monthly ABCs 2017-20'!K31)-1</f>
        <v>-1.7595109207128368E-2</v>
      </c>
      <c r="L32" s="4">
        <f>('Monthly ABCs 2017-20'!L32/'Monthly ABCs 2017-20'!L31)-1</f>
        <v>-5.0418205023018414E-2</v>
      </c>
      <c r="M32" s="62">
        <f t="shared" si="3"/>
        <v>-1.5854616405069001E-2</v>
      </c>
      <c r="N32" s="4">
        <f>('Monthly ABCs 2017-20'!N32/'Monthly ABCs 2017-20'!N31)-1</f>
        <v>1.6076582309945131E-3</v>
      </c>
      <c r="O32" s="4">
        <f>('Monthly ABCs 2017-20'!O32/'Monthly ABCs 2017-20'!O31)-1</f>
        <v>-8.4378817601646894E-3</v>
      </c>
      <c r="P32" s="4">
        <f>('Monthly ABCs 2017-20'!P32/'Monthly ABCs 2017-20'!P31)-1</f>
        <v>-5.3741961128040971E-2</v>
      </c>
      <c r="Q32" s="4">
        <f>('Monthly ABCs 2017-20'!Q32/'Monthly ABCs 2017-20'!Q31)-1</f>
        <v>-1.0680550390479771E-2</v>
      </c>
      <c r="R32" s="4">
        <f>('Monthly ABCs 2017-20'!R32/'Monthly ABCs 2017-20'!R31)-1</f>
        <v>-5.2632801071231805E-3</v>
      </c>
      <c r="S32" s="4">
        <f>('Monthly ABCs 2017-20'!S32/'Monthly ABCs 2017-20'!S31)-1</f>
        <v>-3.0884459298161637E-3</v>
      </c>
      <c r="T32" s="4">
        <f>('Monthly ABCs 2017-20'!T32/'Monthly ABCs 2017-20'!T31)-1</f>
        <v>-1.2627845181991337E-2</v>
      </c>
      <c r="U32" s="4">
        <f>('Monthly ABCs 2017-20'!U32/'Monthly ABCs 2017-20'!U31)-1</f>
        <v>-9.663951891149436E-3</v>
      </c>
      <c r="V32" s="4">
        <f>('Monthly ABCs 2017-20'!V32/'Monthly ABCs 2017-20'!V31)-1</f>
        <v>-5.6889053147046731E-3</v>
      </c>
      <c r="W32" s="64">
        <f t="shared" si="4"/>
        <v>-1.1953907052497301E-2</v>
      </c>
      <c r="Y32" s="60"/>
      <c r="Z32" s="76">
        <f t="shared" si="5"/>
        <v>6.4982033456854951E-3</v>
      </c>
      <c r="AA32" s="60">
        <f t="shared" si="6"/>
        <v>6.2140166702832969E-3</v>
      </c>
      <c r="AB32" s="60">
        <f t="shared" si="7"/>
        <v>1.5809679905959252E-2</v>
      </c>
      <c r="AC32" s="60">
        <f t="shared" si="8"/>
        <v>4.1756857360620639E-3</v>
      </c>
      <c r="AD32" s="60">
        <f t="shared" si="9"/>
        <v>-4.0934450629899664E-2</v>
      </c>
      <c r="AE32" s="60">
        <f t="shared" si="10"/>
        <v>1.7485922824901336E-2</v>
      </c>
      <c r="AF32" s="60">
        <f t="shared" si="11"/>
        <v>1.083937240353481E-2</v>
      </c>
      <c r="AG32" s="60">
        <f t="shared" si="12"/>
        <v>-8.3214184483595272E-4</v>
      </c>
      <c r="AH32" s="60">
        <f t="shared" si="13"/>
        <v>1.7047793008318136E-2</v>
      </c>
      <c r="AI32" s="60">
        <f t="shared" si="14"/>
        <v>-1.7404928020593666E-3</v>
      </c>
      <c r="AJ32" s="60">
        <f t="shared" si="15"/>
        <v>-3.4563588617949413E-2</v>
      </c>
      <c r="AK32" s="60">
        <f t="shared" si="1"/>
        <v>1.3561565283491814E-2</v>
      </c>
      <c r="AL32" s="60">
        <f t="shared" si="16"/>
        <v>3.516025292332612E-3</v>
      </c>
      <c r="AM32" s="60">
        <f t="shared" si="17"/>
        <v>-4.1788054075543674E-2</v>
      </c>
      <c r="AN32" s="60">
        <f t="shared" si="18"/>
        <v>1.2733566620175309E-3</v>
      </c>
      <c r="AO32" s="60">
        <f t="shared" si="19"/>
        <v>6.6906269453741209E-3</v>
      </c>
      <c r="AP32" s="60">
        <f t="shared" si="20"/>
        <v>8.8654611226811376E-3</v>
      </c>
      <c r="AQ32" s="60">
        <f t="shared" si="21"/>
        <v>-6.7393812949403595E-4</v>
      </c>
      <c r="AR32" s="60">
        <f t="shared" si="22"/>
        <v>2.2899551613478654E-3</v>
      </c>
      <c r="AS32" s="77">
        <f t="shared" si="23"/>
        <v>6.2650017377926283E-3</v>
      </c>
    </row>
    <row r="33" spans="1:45" s="17" customFormat="1" x14ac:dyDescent="0.3">
      <c r="A33" s="36">
        <v>43678</v>
      </c>
      <c r="B33" s="4">
        <f>('Monthly ABCs 2017-20'!B33/'Monthly ABCs 2017-20'!B32)-1</f>
        <v>2.2504127204796553E-3</v>
      </c>
      <c r="C33" s="4">
        <f>('Monthly ABCs 2017-20'!C33/'Monthly ABCs 2017-20'!C32)-1</f>
        <v>-2.5250811847954413E-4</v>
      </c>
      <c r="D33" s="4">
        <f>('Monthly ABCs 2017-20'!D33/'Monthly ABCs 2017-20'!D32)-1</f>
        <v>-1.4978569943995379E-2</v>
      </c>
      <c r="E33" s="4">
        <f>('Monthly ABCs 2017-20'!E33/'Monthly ABCs 2017-20'!E32)-1</f>
        <v>-1.9167080642490397E-3</v>
      </c>
      <c r="F33" s="4">
        <f>('Monthly ABCs 2017-20'!F33/'Monthly ABCs 2017-20'!F32)-1</f>
        <v>-1.4367000464221791E-2</v>
      </c>
      <c r="G33" s="4">
        <f>('Monthly ABCs 2017-20'!G33/'Monthly ABCs 2017-20'!G32)-1</f>
        <v>-3.8456259778759883E-2</v>
      </c>
      <c r="H33" s="4">
        <f>('Monthly ABCs 2017-20'!H33/'Monthly ABCs 2017-20'!H32)-1</f>
        <v>-1.6006847010476832E-3</v>
      </c>
      <c r="I33" s="4">
        <f>('Monthly ABCs 2017-20'!I33/'Monthly ABCs 2017-20'!I32)-1</f>
        <v>-5.3889447960953074E-3</v>
      </c>
      <c r="J33" s="4">
        <f>('Monthly ABCs 2017-20'!J33/'Monthly ABCs 2017-20'!J32)-1</f>
        <v>-1.3969285034530765E-3</v>
      </c>
      <c r="K33" s="4">
        <f>('Monthly ABCs 2017-20'!K33/'Monthly ABCs 2017-20'!K32)-1</f>
        <v>-1.7005916434198798E-2</v>
      </c>
      <c r="L33" s="4">
        <f>('Monthly ABCs 2017-20'!L33/'Monthly ABCs 2017-20'!L32)-1</f>
        <v>-2.2146487222718947E-2</v>
      </c>
      <c r="M33" s="62">
        <f t="shared" si="3"/>
        <v>-1.0478145027885436E-2</v>
      </c>
      <c r="N33" s="4">
        <f>('Monthly ABCs 2017-20'!N33/'Monthly ABCs 2017-20'!N32)-1</f>
        <v>1.298389958992785E-2</v>
      </c>
      <c r="O33" s="4">
        <f>('Monthly ABCs 2017-20'!O33/'Monthly ABCs 2017-20'!O32)-1</f>
        <v>1.1318300884810562E-3</v>
      </c>
      <c r="P33" s="4">
        <f>('Monthly ABCs 2017-20'!P33/'Monthly ABCs 2017-20'!P32)-1</f>
        <v>7.9934390713762848E-3</v>
      </c>
      <c r="Q33" s="4">
        <f>('Monthly ABCs 2017-20'!Q33/'Monthly ABCs 2017-20'!Q32)-1</f>
        <v>-7.7936658296620109E-3</v>
      </c>
      <c r="R33" s="4">
        <f>('Monthly ABCs 2017-20'!R33/'Monthly ABCs 2017-20'!R32)-1</f>
        <v>-2.9603087529276317E-2</v>
      </c>
      <c r="S33" s="4">
        <f>('Monthly ABCs 2017-20'!S33/'Monthly ABCs 2017-20'!S32)-1</f>
        <v>-5.8705119954503004E-3</v>
      </c>
      <c r="T33" s="4">
        <f>('Monthly ABCs 2017-20'!T33/'Monthly ABCs 2017-20'!T32)-1</f>
        <v>-1.3252683224057926E-2</v>
      </c>
      <c r="U33" s="4">
        <f>('Monthly ABCs 2017-20'!U33/'Monthly ABCs 2017-20'!U32)-1</f>
        <v>-1.2035363436303737E-2</v>
      </c>
      <c r="V33" s="4">
        <f>('Monthly ABCs 2017-20'!V33/'Monthly ABCs 2017-20'!V32)-1</f>
        <v>-1.4867815824931574E-3</v>
      </c>
      <c r="W33" s="64">
        <f t="shared" si="4"/>
        <v>-5.3258805386064735E-3</v>
      </c>
      <c r="Y33" s="60"/>
      <c r="Z33" s="76">
        <f t="shared" si="5"/>
        <v>1.2728557748365092E-2</v>
      </c>
      <c r="AA33" s="60">
        <f t="shared" si="6"/>
        <v>1.0225636909405892E-2</v>
      </c>
      <c r="AB33" s="60">
        <f t="shared" si="7"/>
        <v>-4.5004249161099425E-3</v>
      </c>
      <c r="AC33" s="60">
        <f t="shared" si="8"/>
        <v>8.5614369636363968E-3</v>
      </c>
      <c r="AD33" s="60">
        <f t="shared" si="9"/>
        <v>-3.8888554363363543E-3</v>
      </c>
      <c r="AE33" s="60">
        <f t="shared" si="10"/>
        <v>-2.7978114750874444E-2</v>
      </c>
      <c r="AF33" s="60">
        <f t="shared" si="11"/>
        <v>8.8774603268377533E-3</v>
      </c>
      <c r="AG33" s="60">
        <f t="shared" si="12"/>
        <v>5.0892002317901291E-3</v>
      </c>
      <c r="AH33" s="60">
        <f t="shared" si="13"/>
        <v>9.08121652443236E-3</v>
      </c>
      <c r="AI33" s="60">
        <f t="shared" si="14"/>
        <v>-6.5277714063133613E-3</v>
      </c>
      <c r="AJ33" s="60">
        <f t="shared" si="15"/>
        <v>-1.166834219483351E-2</v>
      </c>
      <c r="AK33" s="60">
        <f t="shared" si="1"/>
        <v>1.8309780128534323E-2</v>
      </c>
      <c r="AL33" s="60">
        <f t="shared" si="16"/>
        <v>6.4577106270875297E-3</v>
      </c>
      <c r="AM33" s="60">
        <f t="shared" si="17"/>
        <v>1.3319319609982758E-2</v>
      </c>
      <c r="AN33" s="60">
        <f t="shared" si="18"/>
        <v>-2.4677852910555374E-3</v>
      </c>
      <c r="AO33" s="60">
        <f t="shared" si="19"/>
        <v>-2.4277206990669844E-2</v>
      </c>
      <c r="AP33" s="60">
        <f t="shared" si="20"/>
        <v>-5.4463145684382694E-4</v>
      </c>
      <c r="AQ33" s="60">
        <f t="shared" si="21"/>
        <v>-7.9268026854514527E-3</v>
      </c>
      <c r="AR33" s="60">
        <f t="shared" si="22"/>
        <v>-6.709482897697263E-3</v>
      </c>
      <c r="AS33" s="77">
        <f t="shared" si="23"/>
        <v>3.8390989561133161E-3</v>
      </c>
    </row>
    <row r="34" spans="1:45" s="17" customFormat="1" x14ac:dyDescent="0.3">
      <c r="A34" s="36">
        <v>43709</v>
      </c>
      <c r="B34" s="4">
        <f>('Monthly ABCs 2017-20'!B34/'Monthly ABCs 2017-20'!B33)-1</f>
        <v>-2.1972842890232713E-2</v>
      </c>
      <c r="C34" s="4">
        <f>('Monthly ABCs 2017-20'!C34/'Monthly ABCs 2017-20'!C33)-1</f>
        <v>2.1262429930628546E-3</v>
      </c>
      <c r="D34" s="4">
        <f>('Monthly ABCs 2017-20'!D34/'Monthly ABCs 2017-20'!D33)-1</f>
        <v>8.721618207687909E-3</v>
      </c>
      <c r="E34" s="4">
        <f>('Monthly ABCs 2017-20'!E34/'Monthly ABCs 2017-20'!E33)-1</f>
        <v>-1.6879098454149144E-2</v>
      </c>
      <c r="F34" s="4">
        <f>('Monthly ABCs 2017-20'!F34/'Monthly ABCs 2017-20'!F33)-1</f>
        <v>3.3722773502997683E-3</v>
      </c>
      <c r="G34" s="4">
        <f>('Monthly ABCs 2017-20'!G34/'Monthly ABCs 2017-20'!G33)-1</f>
        <v>-1.4857106607035209E-2</v>
      </c>
      <c r="H34" s="4">
        <f>('Monthly ABCs 2017-20'!H34/'Monthly ABCs 2017-20'!H33)-1</f>
        <v>-7.8068507896829065E-3</v>
      </c>
      <c r="I34" s="4">
        <f>('Monthly ABCs 2017-20'!I34/'Monthly ABCs 2017-20'!I33)-1</f>
        <v>-2.291175743593965E-2</v>
      </c>
      <c r="J34" s="4">
        <f>('Monthly ABCs 2017-20'!J34/'Monthly ABCs 2017-20'!J33)-1</f>
        <v>-1.4242373903844308E-2</v>
      </c>
      <c r="K34" s="4">
        <f>('Monthly ABCs 2017-20'!K34/'Monthly ABCs 2017-20'!K33)-1</f>
        <v>1.7393677152769627E-2</v>
      </c>
      <c r="L34" s="4">
        <f>('Monthly ABCs 2017-20'!L34/'Monthly ABCs 2017-20'!L33)-1</f>
        <v>3.7767223817588347E-2</v>
      </c>
      <c r="M34" s="62">
        <f t="shared" si="3"/>
        <v>-2.662635505406857E-3</v>
      </c>
      <c r="N34" s="4">
        <f>('Monthly ABCs 2017-20'!N34/'Monthly ABCs 2017-20'!N33)-1</f>
        <v>-2.705028815060373E-2</v>
      </c>
      <c r="O34" s="4">
        <f>('Monthly ABCs 2017-20'!O34/'Monthly ABCs 2017-20'!O33)-1</f>
        <v>-9.4723178532000185E-3</v>
      </c>
      <c r="P34" s="4">
        <f>('Monthly ABCs 2017-20'!P34/'Monthly ABCs 2017-20'!P33)-1</f>
        <v>7.0156906623843884E-3</v>
      </c>
      <c r="Q34" s="4">
        <f>('Monthly ABCs 2017-20'!Q34/'Monthly ABCs 2017-20'!Q33)-1</f>
        <v>-2.5075012880999781E-2</v>
      </c>
      <c r="R34" s="4">
        <f>('Monthly ABCs 2017-20'!R34/'Monthly ABCs 2017-20'!R33)-1</f>
        <v>-2.0342788413350688E-2</v>
      </c>
      <c r="S34" s="4">
        <f>('Monthly ABCs 2017-20'!S34/'Monthly ABCs 2017-20'!S33)-1</f>
        <v>-1.3658312601854017E-2</v>
      </c>
      <c r="T34" s="4">
        <f>('Monthly ABCs 2017-20'!T34/'Monthly ABCs 2017-20'!T33)-1</f>
        <v>2.7755443347377229E-2</v>
      </c>
      <c r="U34" s="4">
        <f>('Monthly ABCs 2017-20'!U34/'Monthly ABCs 2017-20'!U33)-1</f>
        <v>-2.1965145393344154E-2</v>
      </c>
      <c r="V34" s="4">
        <f>('Monthly ABCs 2017-20'!V34/'Monthly ABCs 2017-20'!V33)-1</f>
        <v>-3.2505301222438665E-2</v>
      </c>
      <c r="W34" s="64">
        <f t="shared" si="4"/>
        <v>-1.2810892500669937E-2</v>
      </c>
      <c r="Y34" s="60"/>
      <c r="Z34" s="76">
        <f t="shared" si="5"/>
        <v>-1.9310207384825855E-2</v>
      </c>
      <c r="AA34" s="60">
        <f t="shared" si="6"/>
        <v>4.7888784984697116E-3</v>
      </c>
      <c r="AB34" s="60">
        <f t="shared" si="7"/>
        <v>1.1384253713094766E-2</v>
      </c>
      <c r="AC34" s="60">
        <f t="shared" si="8"/>
        <v>-1.4216462948742287E-2</v>
      </c>
      <c r="AD34" s="60">
        <f t="shared" si="9"/>
        <v>6.0349128557066253E-3</v>
      </c>
      <c r="AE34" s="60">
        <f t="shared" si="10"/>
        <v>-1.2194471101628352E-2</v>
      </c>
      <c r="AF34" s="60">
        <f t="shared" si="11"/>
        <v>-5.1442152842760495E-3</v>
      </c>
      <c r="AG34" s="60">
        <f t="shared" si="12"/>
        <v>-2.0249121930532792E-2</v>
      </c>
      <c r="AH34" s="60">
        <f t="shared" si="13"/>
        <v>-1.1579738398437451E-2</v>
      </c>
      <c r="AI34" s="60">
        <f t="shared" si="14"/>
        <v>2.0056312658176485E-2</v>
      </c>
      <c r="AJ34" s="60">
        <f t="shared" si="15"/>
        <v>4.0429859322995206E-2</v>
      </c>
      <c r="AK34" s="60">
        <f t="shared" si="1"/>
        <v>-1.4239395649933793E-2</v>
      </c>
      <c r="AL34" s="60">
        <f t="shared" si="16"/>
        <v>3.3385746474699184E-3</v>
      </c>
      <c r="AM34" s="60">
        <f t="shared" si="17"/>
        <v>1.9826583163054325E-2</v>
      </c>
      <c r="AN34" s="60">
        <f t="shared" si="18"/>
        <v>-1.2264120380329844E-2</v>
      </c>
      <c r="AO34" s="60">
        <f t="shared" si="19"/>
        <v>-7.5318959126807507E-3</v>
      </c>
      <c r="AP34" s="60">
        <f t="shared" si="20"/>
        <v>-8.4742010118407998E-4</v>
      </c>
      <c r="AQ34" s="60">
        <f t="shared" si="21"/>
        <v>4.0566335848047169E-2</v>
      </c>
      <c r="AR34" s="60">
        <f t="shared" si="22"/>
        <v>-9.1542528926742174E-3</v>
      </c>
      <c r="AS34" s="77">
        <f t="shared" si="23"/>
        <v>-1.9694408721768728E-2</v>
      </c>
    </row>
    <row r="35" spans="1:45" s="17" customFormat="1" x14ac:dyDescent="0.3">
      <c r="A35" s="36">
        <v>43739</v>
      </c>
      <c r="B35" s="4">
        <f>('Monthly ABCs 2017-20'!B35/'Monthly ABCs 2017-20'!B34)-1</f>
        <v>-1.3850578463913799E-2</v>
      </c>
      <c r="C35" s="4">
        <f>('Monthly ABCs 2017-20'!C35/'Monthly ABCs 2017-20'!C34)-1</f>
        <v>-2.5934847835405006E-2</v>
      </c>
      <c r="D35" s="4">
        <f>('Monthly ABCs 2017-20'!D35/'Monthly ABCs 2017-20'!D34)-1</f>
        <v>4.0457333942960361E-3</v>
      </c>
      <c r="E35" s="4">
        <f>('Monthly ABCs 2017-20'!E35/'Monthly ABCs 2017-20'!E34)-1</f>
        <v>-2.2780057166362555E-2</v>
      </c>
      <c r="F35" s="4">
        <f>('Monthly ABCs 2017-20'!F35/'Monthly ABCs 2017-20'!F34)-1</f>
        <v>-1.5391135478471707E-2</v>
      </c>
      <c r="G35" s="4">
        <f>('Monthly ABCs 2017-20'!G35/'Monthly ABCs 2017-20'!G34)-1</f>
        <v>-8.2779004848898552E-3</v>
      </c>
      <c r="H35" s="4">
        <f>('Monthly ABCs 2017-20'!H35/'Monthly ABCs 2017-20'!H34)-1</f>
        <v>-1.82362000112124E-3</v>
      </c>
      <c r="I35" s="4">
        <f>('Monthly ABCs 2017-20'!I35/'Monthly ABCs 2017-20'!I34)-1</f>
        <v>-1.3755046833944351E-2</v>
      </c>
      <c r="J35" s="4">
        <f>('Monthly ABCs 2017-20'!J35/'Monthly ABCs 2017-20'!J34)-1</f>
        <v>-1.9570191932451131E-2</v>
      </c>
      <c r="K35" s="4">
        <f>('Monthly ABCs 2017-20'!K35/'Monthly ABCs 2017-20'!K34)-1</f>
        <v>-1.5356792545365372E-2</v>
      </c>
      <c r="L35" s="4">
        <f>('Monthly ABCs 2017-20'!L35/'Monthly ABCs 2017-20'!L34)-1</f>
        <v>-9.9924908500714782E-4</v>
      </c>
      <c r="M35" s="62">
        <f t="shared" si="3"/>
        <v>-1.2153971493876011E-2</v>
      </c>
      <c r="N35" s="4">
        <f>('Monthly ABCs 2017-20'!N35/'Monthly ABCs 2017-20'!N34)-1</f>
        <v>-9.0796368525318805E-3</v>
      </c>
      <c r="O35" s="4">
        <f>('Monthly ABCs 2017-20'!O35/'Monthly ABCs 2017-20'!O34)-1</f>
        <v>-1.0540327087289914E-2</v>
      </c>
      <c r="P35" s="4">
        <f>('Monthly ABCs 2017-20'!P35/'Monthly ABCs 2017-20'!P34)-1</f>
        <v>-6.1861545947470287E-3</v>
      </c>
      <c r="Q35" s="4">
        <f>('Monthly ABCs 2017-20'!Q35/'Monthly ABCs 2017-20'!Q34)-1</f>
        <v>-2.0116371851068848E-2</v>
      </c>
      <c r="R35" s="4">
        <f>('Monthly ABCs 2017-20'!R35/'Monthly ABCs 2017-20'!R34)-1</f>
        <v>1.0010190259094554E-2</v>
      </c>
      <c r="S35" s="4">
        <f>('Monthly ABCs 2017-20'!S35/'Monthly ABCs 2017-20'!S34)-1</f>
        <v>-4.7582706910367367E-3</v>
      </c>
      <c r="T35" s="4">
        <f>('Monthly ABCs 2017-20'!T35/'Monthly ABCs 2017-20'!T34)-1</f>
        <v>1.8024784078107814E-3</v>
      </c>
      <c r="U35" s="4">
        <f>('Monthly ABCs 2017-20'!U35/'Monthly ABCs 2017-20'!U34)-1</f>
        <v>-1.4919553091568782E-2</v>
      </c>
      <c r="V35" s="4">
        <f>('Monthly ABCs 2017-20'!V35/'Monthly ABCs 2017-20'!V34)-1</f>
        <v>-4.9125024906043757E-3</v>
      </c>
      <c r="W35" s="64">
        <f t="shared" si="4"/>
        <v>-6.5222386657713587E-3</v>
      </c>
      <c r="Y35" s="60"/>
      <c r="Z35" s="76">
        <f t="shared" si="5"/>
        <v>-1.6966069700377878E-3</v>
      </c>
      <c r="AA35" s="60">
        <f t="shared" si="6"/>
        <v>-1.3780876341528995E-2</v>
      </c>
      <c r="AB35" s="60">
        <f t="shared" si="7"/>
        <v>1.6199704888172045E-2</v>
      </c>
      <c r="AC35" s="60">
        <f t="shared" si="8"/>
        <v>-1.0626085672486544E-2</v>
      </c>
      <c r="AD35" s="60">
        <f t="shared" si="9"/>
        <v>-3.2371639845956961E-3</v>
      </c>
      <c r="AE35" s="60">
        <f t="shared" si="10"/>
        <v>3.8760710089861556E-3</v>
      </c>
      <c r="AF35" s="60">
        <f t="shared" si="11"/>
        <v>1.0330351492754771E-2</v>
      </c>
      <c r="AG35" s="60">
        <f t="shared" si="12"/>
        <v>-1.6010753400683402E-3</v>
      </c>
      <c r="AH35" s="60">
        <f t="shared" si="13"/>
        <v>-7.4162204385751201E-3</v>
      </c>
      <c r="AI35" s="60">
        <f t="shared" si="14"/>
        <v>-3.2028210514893612E-3</v>
      </c>
      <c r="AJ35" s="60">
        <f t="shared" si="15"/>
        <v>1.1154722408868863E-2</v>
      </c>
      <c r="AK35" s="60">
        <f t="shared" si="1"/>
        <v>-2.5573981867605218E-3</v>
      </c>
      <c r="AL35" s="60">
        <f t="shared" si="16"/>
        <v>-4.0180884215185548E-3</v>
      </c>
      <c r="AM35" s="60">
        <f t="shared" si="17"/>
        <v>3.3608407102433003E-4</v>
      </c>
      <c r="AN35" s="60">
        <f t="shared" si="18"/>
        <v>-1.359413318529749E-2</v>
      </c>
      <c r="AO35" s="60">
        <f t="shared" si="19"/>
        <v>1.6532428924865911E-2</v>
      </c>
      <c r="AP35" s="60">
        <f t="shared" si="20"/>
        <v>1.763967974734622E-3</v>
      </c>
      <c r="AQ35" s="60">
        <f t="shared" si="21"/>
        <v>8.3247170735821392E-3</v>
      </c>
      <c r="AR35" s="60">
        <f t="shared" si="22"/>
        <v>-8.3973144257974246E-3</v>
      </c>
      <c r="AS35" s="77">
        <f t="shared" si="23"/>
        <v>1.609736175166983E-3</v>
      </c>
    </row>
    <row r="36" spans="1:45" s="17" customFormat="1" x14ac:dyDescent="0.3">
      <c r="A36" s="36">
        <v>43770</v>
      </c>
      <c r="B36" s="4">
        <f>('Monthly ABCs 2017-20'!B36/'Monthly ABCs 2017-20'!B35)-1</f>
        <v>-5.5092006592736276E-3</v>
      </c>
      <c r="C36" s="4">
        <f>('Monthly ABCs 2017-20'!C36/'Monthly ABCs 2017-20'!C35)-1</f>
        <v>-2.6217891004333138E-3</v>
      </c>
      <c r="D36" s="4">
        <f>('Monthly ABCs 2017-20'!D36/'Monthly ABCs 2017-20'!D35)-1</f>
        <v>3.6106520570156064E-4</v>
      </c>
      <c r="E36" s="4">
        <f>('Monthly ABCs 2017-20'!E36/'Monthly ABCs 2017-20'!E35)-1</f>
        <v>-1.8501649196124847E-2</v>
      </c>
      <c r="F36" s="4">
        <f>('Monthly ABCs 2017-20'!F36/'Monthly ABCs 2017-20'!F35)-1</f>
        <v>-5.8244386690422534E-3</v>
      </c>
      <c r="G36" s="4">
        <f>('Monthly ABCs 2017-20'!G36/'Monthly ABCs 2017-20'!G35)-1</f>
        <v>3.740077593623603E-3</v>
      </c>
      <c r="H36" s="4">
        <f>('Monthly ABCs 2017-20'!H36/'Monthly ABCs 2017-20'!H35)-1</f>
        <v>-1.5758697016749812E-2</v>
      </c>
      <c r="I36" s="4">
        <f>('Monthly ABCs 2017-20'!I36/'Monthly ABCs 2017-20'!I35)-1</f>
        <v>-1.2230031293284815E-2</v>
      </c>
      <c r="J36" s="4">
        <f>('Monthly ABCs 2017-20'!J36/'Monthly ABCs 2017-20'!J35)-1</f>
        <v>-3.8628026578253483E-3</v>
      </c>
      <c r="K36" s="4">
        <f>('Monthly ABCs 2017-20'!K36/'Monthly ABCs 2017-20'!K35)-1</f>
        <v>4.3660305699966262E-3</v>
      </c>
      <c r="L36" s="4">
        <f>('Monthly ABCs 2017-20'!L36/'Monthly ABCs 2017-20'!L35)-1</f>
        <v>-3.3345565170042279E-2</v>
      </c>
      <c r="M36" s="62">
        <f t="shared" si="3"/>
        <v>-8.1079091266776822E-3</v>
      </c>
      <c r="N36" s="4">
        <f>('Monthly ABCs 2017-20'!N36/'Monthly ABCs 2017-20'!N35)-1</f>
        <v>-9.5406214732062233E-3</v>
      </c>
      <c r="O36" s="4">
        <f>('Monthly ABCs 2017-20'!O36/'Monthly ABCs 2017-20'!O35)-1</f>
        <v>6.9065335932836369E-3</v>
      </c>
      <c r="P36" s="4">
        <f>('Monthly ABCs 2017-20'!P36/'Monthly ABCs 2017-20'!P35)-1</f>
        <v>-3.4745842853612929E-3</v>
      </c>
      <c r="Q36" s="4">
        <f>('Monthly ABCs 2017-20'!Q36/'Monthly ABCs 2017-20'!Q35)-1</f>
        <v>-1.7711023982191154E-2</v>
      </c>
      <c r="R36" s="4">
        <f>('Monthly ABCs 2017-20'!R36/'Monthly ABCs 2017-20'!R35)-1</f>
        <v>4.5786618151755221E-4</v>
      </c>
      <c r="S36" s="4">
        <f>('Monthly ABCs 2017-20'!S36/'Monthly ABCs 2017-20'!S35)-1</f>
        <v>-7.5415128267062315E-3</v>
      </c>
      <c r="T36" s="4">
        <f>('Monthly ABCs 2017-20'!T36/'Monthly ABCs 2017-20'!T35)-1</f>
        <v>1.8429667391359761E-3</v>
      </c>
      <c r="U36" s="4">
        <f>('Monthly ABCs 2017-20'!U36/'Monthly ABCs 2017-20'!U35)-1</f>
        <v>-1.4893092152441945E-2</v>
      </c>
      <c r="V36" s="4">
        <f>('Monthly ABCs 2017-20'!V36/'Monthly ABCs 2017-20'!V35)-1</f>
        <v>-9.0794851966415902E-3</v>
      </c>
      <c r="W36" s="64">
        <f t="shared" si="4"/>
        <v>-5.8925503780679189E-3</v>
      </c>
      <c r="Y36" s="60"/>
      <c r="Z36" s="76">
        <f t="shared" si="5"/>
        <v>2.5987084674040546E-3</v>
      </c>
      <c r="AA36" s="60">
        <f t="shared" si="6"/>
        <v>5.4861200262443684E-3</v>
      </c>
      <c r="AB36" s="60">
        <f t="shared" si="7"/>
        <v>8.4689743323792428E-3</v>
      </c>
      <c r="AC36" s="60">
        <f t="shared" si="8"/>
        <v>-1.0393740069447165E-2</v>
      </c>
      <c r="AD36" s="60">
        <f t="shared" si="9"/>
        <v>2.2834704576354288E-3</v>
      </c>
      <c r="AE36" s="60">
        <f t="shared" si="10"/>
        <v>1.1847986720301285E-2</v>
      </c>
      <c r="AF36" s="60">
        <f t="shared" si="11"/>
        <v>-7.6507878900721298E-3</v>
      </c>
      <c r="AG36" s="60">
        <f t="shared" si="12"/>
        <v>-4.1221221666071332E-3</v>
      </c>
      <c r="AH36" s="60">
        <f t="shared" si="13"/>
        <v>4.2451064688523339E-3</v>
      </c>
      <c r="AI36" s="60">
        <f t="shared" si="14"/>
        <v>1.2473939696674308E-2</v>
      </c>
      <c r="AJ36" s="60">
        <f t="shared" si="15"/>
        <v>-2.5237656043364597E-2</v>
      </c>
      <c r="AK36" s="60">
        <f t="shared" si="1"/>
        <v>-3.6480710951383045E-3</v>
      </c>
      <c r="AL36" s="60">
        <f t="shared" si="16"/>
        <v>1.2799083971351556E-2</v>
      </c>
      <c r="AM36" s="60">
        <f t="shared" si="17"/>
        <v>2.4179660927066259E-3</v>
      </c>
      <c r="AN36" s="60">
        <f t="shared" si="18"/>
        <v>-1.1818473604123235E-2</v>
      </c>
      <c r="AO36" s="60">
        <f t="shared" si="19"/>
        <v>6.3504165595854711E-3</v>
      </c>
      <c r="AP36" s="60">
        <f t="shared" si="20"/>
        <v>-1.6489624486383126E-3</v>
      </c>
      <c r="AQ36" s="60">
        <f t="shared" si="21"/>
        <v>7.7355171172038949E-3</v>
      </c>
      <c r="AR36" s="60">
        <f t="shared" si="22"/>
        <v>-9.0005417743740258E-3</v>
      </c>
      <c r="AS36" s="77">
        <f t="shared" si="23"/>
        <v>-3.1869348185736713E-3</v>
      </c>
    </row>
    <row r="37" spans="1:45" s="17" customFormat="1" x14ac:dyDescent="0.3">
      <c r="A37" s="47">
        <v>43800</v>
      </c>
      <c r="B37" s="60">
        <f>('Monthly ABCs 2017-20'!B37/'Monthly ABCs 2017-20'!B36)-1</f>
        <v>-9.671092471913445E-4</v>
      </c>
      <c r="C37" s="60">
        <f>('Monthly ABCs 2017-20'!C37/'Monthly ABCs 2017-20'!C36)-1</f>
        <v>6.9798141304615591E-3</v>
      </c>
      <c r="D37" s="60">
        <f>('Monthly ABCs 2017-20'!D37/'Monthly ABCs 2017-20'!D36)-1</f>
        <v>6.8528377713783506E-4</v>
      </c>
      <c r="E37" s="60">
        <f>('Monthly ABCs 2017-20'!E37/'Monthly ABCs 2017-20'!E36)-1</f>
        <v>-7.2555725392304815E-3</v>
      </c>
      <c r="F37" s="61">
        <f>('Monthly ABCs 2017-20'!F37/'Monthly ABCs 2017-20'!F36)-1</f>
        <v>1.3890106758445375E-2</v>
      </c>
      <c r="G37" s="60">
        <f>('Monthly ABCs 2017-20'!G37/'Monthly ABCs 2017-20'!G36)-1</f>
        <v>2.7978406492284114E-2</v>
      </c>
      <c r="H37" s="60">
        <f>('Monthly ABCs 2017-20'!H37/'Monthly ABCs 2017-20'!H36)-1</f>
        <v>-9.5361170784102889E-3</v>
      </c>
      <c r="I37" s="60">
        <f>('Monthly ABCs 2017-20'!I37/'Monthly ABCs 2017-20'!I36)-1</f>
        <v>-2.1106644645954686E-2</v>
      </c>
      <c r="J37" s="60">
        <f>('Monthly ABCs 2017-20'!J37/'Monthly ABCs 2017-20'!J36)-1</f>
        <v>-1.1211057580972517E-2</v>
      </c>
      <c r="K37" s="60">
        <f>('Monthly ABCs 2017-20'!K37/'Monthly ABCs 2017-20'!K36)-1</f>
        <v>3.3776820376124617E-2</v>
      </c>
      <c r="L37" s="60">
        <f>('Monthly ABCs 2017-20'!L37/'Monthly ABCs 2017-20'!L36)-1</f>
        <v>-5.4799049741618422E-3</v>
      </c>
      <c r="M37" s="64">
        <f>AVERAGE(B37:L37)</f>
        <v>2.5230932244120307E-3</v>
      </c>
      <c r="N37" s="60">
        <f>('Monthly ABCs 2017-20'!N37/'Monthly ABCs 2017-20'!N36)-1</f>
        <v>-6.4068370574243971E-3</v>
      </c>
      <c r="O37" s="60">
        <f>('Monthly ABCs 2017-20'!O37/'Monthly ABCs 2017-20'!O36)-1</f>
        <v>-1.2213610900973726E-2</v>
      </c>
      <c r="P37" s="61">
        <f>('Monthly ABCs 2017-20'!P37/'Monthly ABCs 2017-20'!P36)-1</f>
        <v>-6.9305415250864311E-3</v>
      </c>
      <c r="Q37" s="60">
        <f>('Monthly ABCs 2017-20'!Q37/'Monthly ABCs 2017-20'!Q36)-1</f>
        <v>-1.3780481240243336E-2</v>
      </c>
      <c r="R37" s="60">
        <f>('Monthly ABCs 2017-20'!R37/'Monthly ABCs 2017-20'!R36)-1</f>
        <v>5.5809809242233221E-3</v>
      </c>
      <c r="S37" s="60">
        <f>('Monthly ABCs 2017-20'!S37/'Monthly ABCs 2017-20'!S36)-1</f>
        <v>-1.4560218808913117E-2</v>
      </c>
      <c r="T37" s="60">
        <f>('Monthly ABCs 2017-20'!T37/'Monthly ABCs 2017-20'!T36)-1</f>
        <v>1.9243840536782075E-2</v>
      </c>
      <c r="U37" s="60">
        <f>('Monthly ABCs 2017-20'!U37/'Monthly ABCs 2017-20'!U36)-1</f>
        <v>-2.3946934710825651E-2</v>
      </c>
      <c r="V37" s="60">
        <f>('Monthly ABCs 2017-20'!V37/'Monthly ABCs 2017-20'!V36)-1</f>
        <v>-6.6472961391333962E-3</v>
      </c>
      <c r="W37" s="64">
        <f t="shared" si="4"/>
        <v>-6.6290109912882957E-3</v>
      </c>
      <c r="Y37" s="60"/>
      <c r="Z37" s="76">
        <f t="shared" si="5"/>
        <v>-3.4902024716033752E-3</v>
      </c>
      <c r="AA37" s="60">
        <f t="shared" si="6"/>
        <v>4.4567209060495279E-3</v>
      </c>
      <c r="AB37" s="60">
        <f t="shared" si="7"/>
        <v>-1.8378094472741957E-3</v>
      </c>
      <c r="AC37" s="60">
        <f t="shared" si="8"/>
        <v>-9.7786657636425127E-3</v>
      </c>
      <c r="AD37" s="60">
        <f t="shared" si="9"/>
        <v>1.1367013534033344E-2</v>
      </c>
      <c r="AE37" s="60">
        <f t="shared" si="10"/>
        <v>2.5455313267872082E-2</v>
      </c>
      <c r="AF37" s="60">
        <f t="shared" si="11"/>
        <v>-1.205921030282232E-2</v>
      </c>
      <c r="AG37" s="60">
        <f t="shared" si="12"/>
        <v>-2.3629737870366718E-2</v>
      </c>
      <c r="AH37" s="60">
        <f t="shared" si="13"/>
        <v>-1.3734150805384548E-2</v>
      </c>
      <c r="AI37" s="60">
        <f t="shared" si="14"/>
        <v>3.1253727151712589E-2</v>
      </c>
      <c r="AJ37" s="60">
        <f t="shared" si="15"/>
        <v>-8.0029981985738734E-3</v>
      </c>
      <c r="AK37" s="60">
        <f t="shared" si="1"/>
        <v>2.2217393386389853E-4</v>
      </c>
      <c r="AL37" s="60">
        <f t="shared" si="16"/>
        <v>-5.5845999096854303E-3</v>
      </c>
      <c r="AM37" s="60">
        <f t="shared" si="17"/>
        <v>-3.0153053379813541E-4</v>
      </c>
      <c r="AN37" s="60">
        <f t="shared" si="18"/>
        <v>-7.1514702489550407E-3</v>
      </c>
      <c r="AO37" s="60">
        <f t="shared" si="19"/>
        <v>1.2209991915511618E-2</v>
      </c>
      <c r="AP37" s="60">
        <f t="shared" si="20"/>
        <v>-7.9312078176248212E-3</v>
      </c>
      <c r="AQ37" s="60">
        <f t="shared" si="21"/>
        <v>2.5872851528070371E-2</v>
      </c>
      <c r="AR37" s="60">
        <f t="shared" si="22"/>
        <v>-1.7317923719537356E-2</v>
      </c>
      <c r="AS37" s="77">
        <f t="shared" si="23"/>
        <v>-1.8285147845100574E-5</v>
      </c>
    </row>
    <row r="38" spans="1:45" s="17" customFormat="1" x14ac:dyDescent="0.3">
      <c r="A38" s="36">
        <v>43831</v>
      </c>
      <c r="B38" s="65">
        <f>('Monthly ABCs 2017-20'!B38/'Monthly ABCs 2017-20'!B37)-1</f>
        <v>2.8607100206275105E-2</v>
      </c>
      <c r="C38" s="65">
        <f>('Monthly ABCs 2017-20'!C38/'Monthly ABCs 2017-20'!C37)-1</f>
        <v>2.4591255702440806E-2</v>
      </c>
      <c r="D38" s="65">
        <f>('Monthly ABCs 2017-20'!D38/'Monthly ABCs 2017-20'!D37)-1</f>
        <v>2.9895597430329435E-3</v>
      </c>
      <c r="E38" s="65">
        <f>('Monthly ABCs 2017-20'!E38/'Monthly ABCs 2017-20'!E37)-1</f>
        <v>1.7723190351492946E-4</v>
      </c>
      <c r="F38" s="72">
        <f>('Monthly ABCs 2017-20'!F38/'Monthly ABCs 2017-20'!F37)-1</f>
        <v>-2.908068809880926E-3</v>
      </c>
      <c r="G38" s="69">
        <f>M38+$AE$50</f>
        <v>-3.4182883778426498E-3</v>
      </c>
      <c r="H38" s="65">
        <f>('Monthly ABCs 2017-20'!H38/'Monthly ABCs 2017-20'!H37)-1</f>
        <v>3.3889229663921494E-3</v>
      </c>
      <c r="I38" s="65">
        <f>('Monthly ABCs 2017-20'!I38/'Monthly ABCs 2017-20'!I37)-1</f>
        <v>-1.9404151766923783E-2</v>
      </c>
      <c r="J38" s="65">
        <f>('Monthly ABCs 2017-20'!J38/'Monthly ABCs 2017-20'!J37)-1</f>
        <v>-2.6542983100661388E-3</v>
      </c>
      <c r="K38" s="65">
        <f>('Monthly ABCs 2017-20'!K38/'Monthly ABCs 2017-20'!K37)-1</f>
        <v>-8.0277636194645563E-3</v>
      </c>
      <c r="L38" s="65">
        <f>('Monthly ABCs 2017-20'!L38/'Monthly ABCs 2017-20'!L37)-1</f>
        <v>-2.7378115976826822E-2</v>
      </c>
      <c r="M38" s="66">
        <f>AVERAGE(B38:F38,H38:L38)</f>
        <v>-6.183279615062931E-5</v>
      </c>
      <c r="N38" s="65">
        <f>('Monthly ABCs 2017-20'!N38/'Monthly ABCs 2017-20'!N37)-1</f>
        <v>1.5445159065067049E-2</v>
      </c>
      <c r="O38" s="65">
        <f>('Monthly ABCs 2017-20'!O38/'Monthly ABCs 2017-20'!O37)-1</f>
        <v>1.3144095790767363E-2</v>
      </c>
      <c r="P38" s="72">
        <f>('Monthly ABCs 2017-20'!P38/'Monthly ABCs 2017-20'!P37)-1</f>
        <v>-5.7088956431138316E-3</v>
      </c>
      <c r="Q38" s="65">
        <f>('Monthly ABCs 2017-20'!Q38/'Monthly ABCs 2017-20'!Q37)-1</f>
        <v>2.2487855466404305E-3</v>
      </c>
      <c r="R38" s="69">
        <f t="shared" ref="R38:R49" si="24">W38+$AO$50</f>
        <v>-1.084310768930408E-2</v>
      </c>
      <c r="S38" s="65">
        <f>('Monthly ABCs 2017-20'!S38/'Monthly ABCs 2017-20'!S37)-1</f>
        <v>-9.2282240960926964E-3</v>
      </c>
      <c r="T38" s="65">
        <f>('Monthly ABCs 2017-20'!T38/'Monthly ABCs 2017-20'!T37)-1</f>
        <v>-4.424621747456392E-2</v>
      </c>
      <c r="U38" s="65">
        <f>('Monthly ABCs 2017-20'!U38/'Monthly ABCs 2017-20'!U37)-1</f>
        <v>-3.1360194748241366E-2</v>
      </c>
      <c r="V38" s="65">
        <f>('Monthly ABCs 2017-20'!V38/'Monthly ABCs 2017-20'!V37)-1</f>
        <v>-2.0096378443214546E-2</v>
      </c>
      <c r="W38" s="79">
        <f>AVERAGE(N38:Q38,S38:V38)</f>
        <v>-9.9752337503439398E-3</v>
      </c>
      <c r="Y38" s="60"/>
      <c r="Z38" s="76">
        <f t="shared" si="5"/>
        <v>2.8668933002425734E-2</v>
      </c>
      <c r="AA38" s="60">
        <f t="shared" ref="AA38:AA46" si="25">C38-$M38</f>
        <v>2.4653088498591436E-2</v>
      </c>
      <c r="AB38" s="60">
        <f t="shared" ref="AB38:AB46" si="26">D38-$M38</f>
        <v>3.0513925391835728E-3</v>
      </c>
      <c r="AC38" s="60">
        <f t="shared" ref="AC38:AC46" si="27">E38-$M38</f>
        <v>2.3906469966555877E-4</v>
      </c>
      <c r="AD38" s="60">
        <f t="shared" si="9"/>
        <v>-2.8462360137302967E-3</v>
      </c>
      <c r="AE38" s="60"/>
      <c r="AF38" s="60">
        <f t="shared" ref="AF38:AF46" si="28">H38-$M38</f>
        <v>3.4507557625427787E-3</v>
      </c>
      <c r="AG38" s="60">
        <f t="shared" ref="AG38:AG46" si="29">I38-$M38</f>
        <v>-1.9342318970773154E-2</v>
      </c>
      <c r="AH38" s="60">
        <f t="shared" ref="AH38:AH46" si="30">J38-$M38</f>
        <v>-2.5924655139155095E-3</v>
      </c>
      <c r="AI38" s="60">
        <f t="shared" ref="AI38:AI46" si="31">K38-$M38</f>
        <v>-7.965930823313927E-3</v>
      </c>
      <c r="AJ38" s="60">
        <f t="shared" ref="AJ38:AJ46" si="32">L38-$M38</f>
        <v>-2.7316283180676193E-2</v>
      </c>
      <c r="AK38" s="60">
        <f t="shared" si="1"/>
        <v>2.5420392815410989E-2</v>
      </c>
      <c r="AL38" s="60">
        <f t="shared" si="16"/>
        <v>2.3119329541111303E-2</v>
      </c>
      <c r="AM38" s="60">
        <f t="shared" si="17"/>
        <v>4.2663381072301082E-3</v>
      </c>
      <c r="AN38" s="60">
        <f t="shared" si="18"/>
        <v>1.222401929698437E-2</v>
      </c>
      <c r="AO38" s="60"/>
      <c r="AP38" s="60">
        <f t="shared" ref="AP38:AP46" si="33">S38-$W38</f>
        <v>7.4700965425124333E-4</v>
      </c>
      <c r="AQ38" s="60">
        <f t="shared" ref="AQ38:AQ46" si="34">T38-$W38</f>
        <v>-3.4270983724219981E-2</v>
      </c>
      <c r="AR38" s="60">
        <f t="shared" ref="AR38:AR46" si="35">U38-$W38</f>
        <v>-2.1384960997897426E-2</v>
      </c>
      <c r="AS38" s="77">
        <f t="shared" ref="AS38:AS46" si="36">V38-$W38</f>
        <v>-1.0121144692870607E-2</v>
      </c>
    </row>
    <row r="39" spans="1:45" s="17" customFormat="1" x14ac:dyDescent="0.3">
      <c r="A39" s="36">
        <v>43862</v>
      </c>
      <c r="B39" s="60">
        <f>('Monthly ABCs 2017-20'!B39/'Monthly ABCs 2017-20'!B38)-1</f>
        <v>-3.5213339794056497E-2</v>
      </c>
      <c r="C39" s="60">
        <f>('Monthly ABCs 2017-20'!C39/'Monthly ABCs 2017-20'!C38)-1</f>
        <v>-2.9982698177706713E-2</v>
      </c>
      <c r="D39" s="60">
        <f>('Monthly ABCs 2017-20'!D39/'Monthly ABCs 2017-20'!D38)-1</f>
        <v>-4.8516159785774171E-3</v>
      </c>
      <c r="E39" s="60">
        <f>('Monthly ABCs 2017-20'!E39/'Monthly ABCs 2017-20'!E38)-1</f>
        <v>-2.1113439328764527E-2</v>
      </c>
      <c r="F39" s="72">
        <f>('Monthly ABCs 2017-20'!F39/'Monthly ABCs 2017-20'!F38)-1</f>
        <v>-2.4310910771449201E-2</v>
      </c>
      <c r="G39" s="67">
        <f t="shared" ref="G39:G46" si="37">M39+$AE$50</f>
        <v>-2.4526017833118301E-2</v>
      </c>
      <c r="H39" s="60">
        <f>('Monthly ABCs 2017-20'!H39/'Monthly ABCs 2017-20'!H38)-1</f>
        <v>-2.1615852525846191E-2</v>
      </c>
      <c r="I39" s="60">
        <f>('Monthly ABCs 2017-20'!I39/'Monthly ABCs 2017-20'!I38)-1</f>
        <v>-8.7614568041062268E-3</v>
      </c>
      <c r="J39" s="60">
        <f>('Monthly ABCs 2017-20'!J39/'Monthly ABCs 2017-20'!J38)-1</f>
        <v>-5.7555414352938872E-3</v>
      </c>
      <c r="K39" s="60">
        <f>('Monthly ABCs 2017-20'!K39/'Monthly ABCs 2017-20'!K38)-1</f>
        <v>-4.1272168111167407E-2</v>
      </c>
      <c r="L39" s="60">
        <f>('Monthly ABCs 2017-20'!L39/'Monthly ABCs 2017-20'!L38)-1</f>
        <v>-1.8818599587294704E-2</v>
      </c>
      <c r="M39" s="64">
        <f t="shared" ref="M39:M40" si="38">AVERAGE(B39:F39,H39:L39)</f>
        <v>-2.1169562251426279E-2</v>
      </c>
      <c r="N39" s="60">
        <f>('Monthly ABCs 2017-20'!N39/'Monthly ABCs 2017-20'!N38)-1</f>
        <v>-1.8910125091993524E-2</v>
      </c>
      <c r="O39" s="60">
        <f>('Monthly ABCs 2017-20'!O39/'Monthly ABCs 2017-20'!O38)-1</f>
        <v>-5.1280036151443165E-3</v>
      </c>
      <c r="P39" s="72">
        <f>('Monthly ABCs 2017-20'!P39/'Monthly ABCs 2017-20'!P38)-1</f>
        <v>-1.7890027716289336E-2</v>
      </c>
      <c r="Q39" s="60">
        <f>('Monthly ABCs 2017-20'!Q39/'Monthly ABCs 2017-20'!Q38)-1</f>
        <v>-2.8926272451013535E-2</v>
      </c>
      <c r="R39" s="67">
        <f t="shared" si="24"/>
        <v>-1.9631071099047454E-2</v>
      </c>
      <c r="S39" s="60">
        <f>('Monthly ABCs 2017-20'!S39/'Monthly ABCs 2017-20'!S38)-1</f>
        <v>-2.8108715521914407E-2</v>
      </c>
      <c r="T39" s="60">
        <f>('Monthly ABCs 2017-20'!T39/'Monthly ABCs 2017-20'!T38)-1</f>
        <v>-7.656016950779998E-3</v>
      </c>
      <c r="U39" s="60">
        <f>('Monthly ABCs 2017-20'!U39/'Monthly ABCs 2017-20'!U38)-1</f>
        <v>-2.6141858388000871E-2</v>
      </c>
      <c r="V39" s="60">
        <f>('Monthly ABCs 2017-20'!V39/'Monthly ABCs 2017-20'!V38)-1</f>
        <v>-1.7344557545562522E-2</v>
      </c>
      <c r="W39" s="64">
        <f t="shared" ref="W39:W40" si="39">AVERAGE(N39:Q39,S39:V39)</f>
        <v>-1.8763197160087314E-2</v>
      </c>
      <c r="Y39" s="60"/>
      <c r="Z39" s="76">
        <f t="shared" si="5"/>
        <v>-1.4043777542630219E-2</v>
      </c>
      <c r="AA39" s="60">
        <f t="shared" si="25"/>
        <v>-8.813135926280434E-3</v>
      </c>
      <c r="AB39" s="60">
        <f t="shared" si="26"/>
        <v>1.6317946272848861E-2</v>
      </c>
      <c r="AC39" s="60">
        <f t="shared" si="27"/>
        <v>5.6122922661751284E-5</v>
      </c>
      <c r="AD39" s="60">
        <f t="shared" si="9"/>
        <v>-3.1413485200229227E-3</v>
      </c>
      <c r="AE39" s="60"/>
      <c r="AF39" s="60">
        <f t="shared" si="28"/>
        <v>-4.4629027441991237E-4</v>
      </c>
      <c r="AG39" s="60">
        <f t="shared" si="29"/>
        <v>1.2408105447320052E-2</v>
      </c>
      <c r="AH39" s="60">
        <f t="shared" si="30"/>
        <v>1.5414020816132391E-2</v>
      </c>
      <c r="AI39" s="60">
        <f t="shared" si="31"/>
        <v>-2.0102605859741128E-2</v>
      </c>
      <c r="AJ39" s="60">
        <f t="shared" si="32"/>
        <v>2.3509626641315742E-3</v>
      </c>
      <c r="AK39" s="60">
        <f t="shared" ref="AK39:AK40" si="40">N39-W39</f>
        <v>-1.4692793190621001E-4</v>
      </c>
      <c r="AL39" s="60">
        <f t="shared" si="16"/>
        <v>1.3635193544942997E-2</v>
      </c>
      <c r="AM39" s="60">
        <f t="shared" si="17"/>
        <v>8.7316944379797756E-4</v>
      </c>
      <c r="AN39" s="60">
        <f t="shared" si="18"/>
        <v>-1.0163075290926221E-2</v>
      </c>
      <c r="AO39" s="60"/>
      <c r="AP39" s="60">
        <f t="shared" si="33"/>
        <v>-9.3455183618270932E-3</v>
      </c>
      <c r="AQ39" s="60">
        <f t="shared" si="34"/>
        <v>1.1107180209307316E-2</v>
      </c>
      <c r="AR39" s="60">
        <f t="shared" si="35"/>
        <v>-7.3786612279135577E-3</v>
      </c>
      <c r="AS39" s="77">
        <f t="shared" si="36"/>
        <v>1.4186396145247915E-3</v>
      </c>
    </row>
    <row r="40" spans="1:45" s="17" customFormat="1" x14ac:dyDescent="0.3">
      <c r="A40" s="36">
        <v>43891</v>
      </c>
      <c r="B40" s="60">
        <f>('Monthly ABCs 2017-20'!B40/'Monthly ABCs 2017-20'!B39)-1</f>
        <v>3.5803231407389724E-3</v>
      </c>
      <c r="C40" s="60">
        <f>('Monthly ABCs 2017-20'!C40/'Monthly ABCs 2017-20'!C39)-1</f>
        <v>-1.125037912719673E-3</v>
      </c>
      <c r="D40" s="60">
        <f>('Monthly ABCs 2017-20'!D40/'Monthly ABCs 2017-20'!D39)-1</f>
        <v>-6.5793236753089235E-2</v>
      </c>
      <c r="E40" s="60">
        <f>('Monthly ABCs 2017-20'!E40/'Monthly ABCs 2017-20'!E39)-1</f>
        <v>1.529640172514446E-3</v>
      </c>
      <c r="F40" s="72">
        <f>('Monthly ABCs 2017-20'!F40/'Monthly ABCs 2017-20'!F39)-1</f>
        <v>1.6446271807978752E-2</v>
      </c>
      <c r="G40" s="67">
        <f t="shared" si="37"/>
        <v>-1.0670220946361875E-2</v>
      </c>
      <c r="H40" s="60">
        <f>('Monthly ABCs 2017-20'!H40/'Monthly ABCs 2017-20'!H39)-1</f>
        <v>-9.8729973522415637E-4</v>
      </c>
      <c r="I40" s="60">
        <f>('Monthly ABCs 2017-20'!I40/'Monthly ABCs 2017-20'!I39)-1</f>
        <v>5.9859974964338036E-3</v>
      </c>
      <c r="J40" s="60">
        <f>('Monthly ABCs 2017-20'!J40/'Monthly ABCs 2017-20'!J39)-1</f>
        <v>-1.3522775688642463E-3</v>
      </c>
      <c r="K40" s="60">
        <f>('Monthly ABCs 2017-20'!K40/'Monthly ABCs 2017-20'!K39)-1</f>
        <v>2.4290859795553343E-2</v>
      </c>
      <c r="L40" s="60">
        <f>('Monthly ABCs 2017-20'!L40/'Monthly ABCs 2017-20'!L39)-1</f>
        <v>-5.5712894090020559E-2</v>
      </c>
      <c r="M40" s="64">
        <f t="shared" si="38"/>
        <v>-7.3137653646698549E-3</v>
      </c>
      <c r="N40" s="60">
        <f>('Monthly ABCs 2017-20'!N40/'Monthly ABCs 2017-20'!N39)-1</f>
        <v>-8.5165063546164266E-3</v>
      </c>
      <c r="O40" s="60">
        <f>('Monthly ABCs 2017-20'!O40/'Monthly ABCs 2017-20'!O39)-1</f>
        <v>-9.531392269282124E-3</v>
      </c>
      <c r="P40" s="72">
        <f>('Monthly ABCs 2017-20'!P40/'Monthly ABCs 2017-20'!P39)-1</f>
        <v>2.2183920564044612E-2</v>
      </c>
      <c r="Q40" s="60">
        <f>('Monthly ABCs 2017-20'!Q40/'Monthly ABCs 2017-20'!Q39)-1</f>
        <v>-6.2980026414597434E-3</v>
      </c>
      <c r="R40" s="68">
        <f t="shared" si="24"/>
        <v>5.3822314479687423E-3</v>
      </c>
      <c r="S40" s="60">
        <f>('Monthly ABCs 2017-20'!S40/'Monthly ABCs 2017-20'!S39)-1</f>
        <v>2.641789039567799E-2</v>
      </c>
      <c r="T40" s="60">
        <f>('Monthly ABCs 2017-20'!T40/'Monthly ABCs 2017-20'!T39)-1</f>
        <v>7.4377019887628126E-3</v>
      </c>
      <c r="U40" s="60">
        <f>('Monthly ABCs 2017-20'!U40/'Monthly ABCs 2017-20'!U39)-1</f>
        <v>3.53824453988274E-2</v>
      </c>
      <c r="V40" s="60">
        <f>('Monthly ABCs 2017-20'!V40/'Monthly ABCs 2017-20'!V39)-1</f>
        <v>-1.7075213986523452E-2</v>
      </c>
      <c r="W40" s="64">
        <f t="shared" si="39"/>
        <v>6.2501053869288836E-3</v>
      </c>
      <c r="Y40" s="60"/>
      <c r="Z40" s="76">
        <f>B40-$M40</f>
        <v>1.0894088505408827E-2</v>
      </c>
      <c r="AA40" s="60">
        <f t="shared" si="25"/>
        <v>6.1887274519501819E-3</v>
      </c>
      <c r="AB40" s="60">
        <f t="shared" si="26"/>
        <v>-5.8479471388419378E-2</v>
      </c>
      <c r="AC40" s="60">
        <f t="shared" si="27"/>
        <v>8.8434055371843009E-3</v>
      </c>
      <c r="AD40" s="60">
        <f t="shared" si="9"/>
        <v>2.3760037172648608E-2</v>
      </c>
      <c r="AE40" s="60"/>
      <c r="AF40" s="60">
        <f t="shared" si="28"/>
        <v>6.3264656294456986E-3</v>
      </c>
      <c r="AG40" s="60">
        <f t="shared" si="29"/>
        <v>1.3299762861103659E-2</v>
      </c>
      <c r="AH40" s="60">
        <f t="shared" si="30"/>
        <v>5.9614877958056086E-3</v>
      </c>
      <c r="AI40" s="60">
        <f t="shared" si="31"/>
        <v>3.16046251602232E-2</v>
      </c>
      <c r="AJ40" s="60">
        <f t="shared" si="32"/>
        <v>-4.8399128725350703E-2</v>
      </c>
      <c r="AK40" s="60">
        <f t="shared" si="40"/>
        <v>-1.476661174154531E-2</v>
      </c>
      <c r="AL40" s="60">
        <f t="shared" si="16"/>
        <v>-1.5781497656211008E-2</v>
      </c>
      <c r="AM40" s="60">
        <f t="shared" si="17"/>
        <v>1.5933815177115729E-2</v>
      </c>
      <c r="AN40" s="60">
        <f t="shared" si="18"/>
        <v>-1.2548108028388627E-2</v>
      </c>
      <c r="AO40" s="60"/>
      <c r="AP40" s="60">
        <f t="shared" si="33"/>
        <v>2.0167785008749106E-2</v>
      </c>
      <c r="AQ40" s="60">
        <f t="shared" si="34"/>
        <v>1.187596601833929E-3</v>
      </c>
      <c r="AR40" s="60">
        <f t="shared" si="35"/>
        <v>2.9132340011898517E-2</v>
      </c>
      <c r="AS40" s="77">
        <f t="shared" si="36"/>
        <v>-2.3325319373452336E-2</v>
      </c>
    </row>
    <row r="41" spans="1:45" s="17" customFormat="1" x14ac:dyDescent="0.3">
      <c r="A41" s="36">
        <v>43922</v>
      </c>
      <c r="B41" s="90">
        <f t="shared" ref="B41:B49" si="41">M41+$Z$50</f>
        <v>-0.24289486986313288</v>
      </c>
      <c r="C41" s="60">
        <f>('Monthly ABCs 2017-20'!C41/'Monthly ABCs 2017-20'!C40)-1</f>
        <v>-0.16588019503790241</v>
      </c>
      <c r="D41" s="60">
        <f>('Monthly ABCs 2017-20'!D41/'Monthly ABCs 2017-20'!D40)-1</f>
        <v>-0.69930395796150391</v>
      </c>
      <c r="E41" s="60">
        <f>('Monthly ABCs 2017-20'!E41/'Monthly ABCs 2017-20'!E40)-1</f>
        <v>-0.1796796276631798</v>
      </c>
      <c r="F41" s="90">
        <f t="shared" ref="F41:F46" si="42">M41+$AD$50</f>
        <v>-0.24011270447432087</v>
      </c>
      <c r="G41" s="90">
        <f t="shared" si="37"/>
        <v>-0.24571610569496519</v>
      </c>
      <c r="H41" s="60">
        <f>('Monthly ABCs 2017-20'!H41/'Monthly ABCs 2017-20'!H40)-1</f>
        <v>-0.19012208311880385</v>
      </c>
      <c r="I41" s="60">
        <f>('Monthly ABCs 2017-20'!I41/'Monthly ABCs 2017-20'!I40)-1</f>
        <v>-0.20682720028359247</v>
      </c>
      <c r="J41" s="60">
        <f>('Monthly ABCs 2017-20'!J41/'Monthly ABCs 2017-20'!J40)-1</f>
        <v>-0.37602949360044524</v>
      </c>
      <c r="K41" s="60">
        <f>('Monthly ABCs 2017-20'!K41/'Monthly ABCs 2017-20'!K40)-1</f>
        <v>-0.18434761197590044</v>
      </c>
      <c r="L41" s="60">
        <f>('Monthly ABCs 2017-20'!L41/'Monthly ABCs 2017-20'!L40)-1</f>
        <v>-0.39363133911308779</v>
      </c>
      <c r="M41" s="80">
        <f>AVERAGE(C41,E41,H41:L41)</f>
        <v>-0.24235965011327318</v>
      </c>
      <c r="N41" s="90">
        <f t="shared" ref="N41:N49" si="43">W41+$AK$50</f>
        <v>-0.13456237609862337</v>
      </c>
      <c r="O41" s="60">
        <f>('Monthly ABCs 2017-20'!O41/'Monthly ABCs 2017-20'!O40)-1</f>
        <v>-0.12191131623630258</v>
      </c>
      <c r="P41" s="90">
        <f t="shared" ref="P41:P49" si="44">W41+$AM$50</f>
        <v>-0.13183092774412897</v>
      </c>
      <c r="Q41" s="60">
        <f>('Monthly ABCs 2017-20'!Q41/'Monthly ABCs 2017-20'!Q40)-1</f>
        <v>-0.14286560846560847</v>
      </c>
      <c r="R41" s="90">
        <f t="shared" si="24"/>
        <v>-0.13684265213685179</v>
      </c>
      <c r="S41" s="60">
        <f>('Monthly ABCs 2017-20'!S41/'Monthly ABCs 2017-20'!S40)-1</f>
        <v>-0.13566266589454146</v>
      </c>
      <c r="T41" s="60">
        <f>('Monthly ABCs 2017-20'!T41/'Monthly ABCs 2017-20'!T40)-1</f>
        <v>-0.17134094023332946</v>
      </c>
      <c r="U41" s="60">
        <f>('Monthly ABCs 2017-20'!U41/'Monthly ABCs 2017-20'!U40)-1</f>
        <v>-0.11878188093710862</v>
      </c>
      <c r="V41" s="60">
        <f>('Monthly ABCs 2017-20'!V41/'Monthly ABCs 2017-20'!V40)-1</f>
        <v>-0.12528625742045929</v>
      </c>
      <c r="W41" s="64">
        <f>AVERAGE(O41,Q41,S41:V41)</f>
        <v>-0.13597477819789164</v>
      </c>
      <c r="Y41" s="60"/>
      <c r="Z41" s="76"/>
      <c r="AA41" s="60">
        <f t="shared" si="25"/>
        <v>7.6479455075370767E-2</v>
      </c>
      <c r="AB41" s="60">
        <f t="shared" si="26"/>
        <v>-0.4569443078482307</v>
      </c>
      <c r="AC41" s="60">
        <f t="shared" si="27"/>
        <v>6.2680022450093381E-2</v>
      </c>
      <c r="AD41" s="60"/>
      <c r="AE41" s="60"/>
      <c r="AF41" s="60">
        <f t="shared" si="28"/>
        <v>5.2237566994469325E-2</v>
      </c>
      <c r="AG41" s="60">
        <f t="shared" si="29"/>
        <v>3.5532449829680707E-2</v>
      </c>
      <c r="AH41" s="60">
        <f t="shared" si="30"/>
        <v>-0.13366984348717206</v>
      </c>
      <c r="AI41" s="60">
        <f t="shared" si="31"/>
        <v>5.801203813737274E-2</v>
      </c>
      <c r="AJ41" s="60">
        <f t="shared" si="32"/>
        <v>-0.15127168899981461</v>
      </c>
      <c r="AK41" s="60"/>
      <c r="AL41" s="60">
        <f t="shared" si="16"/>
        <v>1.4063461961589058E-2</v>
      </c>
      <c r="AM41" s="60"/>
      <c r="AN41" s="60">
        <f t="shared" si="18"/>
        <v>-6.8908302677168354E-3</v>
      </c>
      <c r="AO41" s="60"/>
      <c r="AP41" s="60">
        <f t="shared" si="33"/>
        <v>3.1211230335018159E-4</v>
      </c>
      <c r="AQ41" s="60">
        <f t="shared" si="34"/>
        <v>-3.5366162035437826E-2</v>
      </c>
      <c r="AR41" s="60">
        <f t="shared" si="35"/>
        <v>1.7192897260783019E-2</v>
      </c>
      <c r="AS41" s="77">
        <f t="shared" si="36"/>
        <v>1.0688520777432348E-2</v>
      </c>
    </row>
    <row r="42" spans="1:45" s="17" customFormat="1" x14ac:dyDescent="0.3">
      <c r="A42" s="36">
        <v>43952</v>
      </c>
      <c r="B42" s="67">
        <f t="shared" si="41"/>
        <v>-1.79130328934567E-2</v>
      </c>
      <c r="C42" s="60">
        <f>('Monthly ABCs 2017-20'!C42/'Monthly ABCs 2017-20'!C41)-1</f>
        <v>3.6884339473492123E-2</v>
      </c>
      <c r="D42" s="60">
        <f>('Monthly ABCs 2017-20'!D42/'Monthly ABCs 2017-20'!D41)-1</f>
        <v>-0.20363502320787785</v>
      </c>
      <c r="E42" s="60">
        <f>('Monthly ABCs 2017-20'!E42/'Monthly ABCs 2017-20'!E41)-1</f>
        <v>2.4292033204620367E-2</v>
      </c>
      <c r="F42" s="67">
        <f t="shared" si="42"/>
        <v>-1.5130867504644676E-2</v>
      </c>
      <c r="G42" s="67">
        <f t="shared" si="37"/>
        <v>-2.073426872528901E-2</v>
      </c>
      <c r="H42" s="60">
        <f>('Monthly ABCs 2017-20'!H42/'Monthly ABCs 2017-20'!H41)-1</f>
        <v>2.9909588561822353E-2</v>
      </c>
      <c r="I42" s="60">
        <f>('Monthly ABCs 2017-20'!I42/'Monthly ABCs 2017-20'!I41)-1</f>
        <v>2.0303272146847462E-2</v>
      </c>
      <c r="J42" s="60">
        <f>('Monthly ABCs 2017-20'!J42/'Monthly ABCs 2017-20'!J41)-1</f>
        <v>1.9932665938329208E-2</v>
      </c>
      <c r="K42" s="60">
        <f>('Monthly ABCs 2017-20'!K42/'Monthly ABCs 2017-20'!K41)-1</f>
        <v>4.2781808062035909E-2</v>
      </c>
      <c r="L42" s="60">
        <f>('Monthly ABCs 2017-20'!L42/'Monthly ABCs 2017-20'!L41)-1</f>
        <v>-0.10949118932804547</v>
      </c>
      <c r="M42" s="64">
        <f t="shared" ref="M42:M49" si="45">AVERAGE(C42:E42,H42:L42)</f>
        <v>-1.7377813143596987E-2</v>
      </c>
      <c r="N42" s="67">
        <f t="shared" si="43"/>
        <v>5.1256690233069759E-2</v>
      </c>
      <c r="O42" s="60">
        <f>('Monthly ABCs 2017-20'!O42/'Monthly ABCs 2017-20'!O41)-1</f>
        <v>4.9864773293591957E-2</v>
      </c>
      <c r="P42" s="67">
        <f t="shared" si="44"/>
        <v>5.3988138587564169E-2</v>
      </c>
      <c r="Q42" s="60">
        <f>('Monthly ABCs 2017-20'!Q42/'Monthly ABCs 2017-20'!Q41)-1</f>
        <v>4.5014436356572984E-2</v>
      </c>
      <c r="R42" s="67">
        <f t="shared" si="24"/>
        <v>4.897641419484134E-2</v>
      </c>
      <c r="S42" s="60">
        <f>('Monthly ABCs 2017-20'!S42/'Monthly ABCs 2017-20'!S41)-1</f>
        <v>3.2384186494734291E-2</v>
      </c>
      <c r="T42" s="60">
        <f>('Monthly ABCs 2017-20'!T42/'Monthly ABCs 2017-20'!T41)-1</f>
        <v>9.8883437004984032E-2</v>
      </c>
      <c r="U42" s="60">
        <f>('Monthly ABCs 2017-20'!U42/'Monthly ABCs 2017-20'!U41)-1</f>
        <v>2.1531913123652435E-2</v>
      </c>
      <c r="V42" s="60">
        <f>('Monthly ABCs 2017-20'!V42/'Monthly ABCs 2017-20'!V41)-1</f>
        <v>5.1386982529273206E-2</v>
      </c>
      <c r="W42" s="64">
        <f t="shared" ref="W42:W49" si="46">AVERAGE(O42,Q42,S42:V42)</f>
        <v>4.9844288133801484E-2</v>
      </c>
      <c r="Y42" s="60"/>
      <c r="Z42" s="76"/>
      <c r="AA42" s="60">
        <f t="shared" si="25"/>
        <v>5.426215261708911E-2</v>
      </c>
      <c r="AB42" s="60">
        <f t="shared" si="26"/>
        <v>-0.18625721006428086</v>
      </c>
      <c r="AC42" s="60">
        <f t="shared" si="27"/>
        <v>4.1669846348217354E-2</v>
      </c>
      <c r="AD42" s="60"/>
      <c r="AE42" s="60"/>
      <c r="AF42" s="60">
        <f t="shared" si="28"/>
        <v>4.7287401705419341E-2</v>
      </c>
      <c r="AG42" s="60">
        <f t="shared" si="29"/>
        <v>3.7681085290444449E-2</v>
      </c>
      <c r="AH42" s="60">
        <f t="shared" si="30"/>
        <v>3.7310479081926196E-2</v>
      </c>
      <c r="AI42" s="60">
        <f t="shared" si="31"/>
        <v>6.0159621205632896E-2</v>
      </c>
      <c r="AJ42" s="60">
        <f t="shared" si="32"/>
        <v>-9.2113376184448481E-2</v>
      </c>
      <c r="AK42" s="60"/>
      <c r="AL42" s="60">
        <f t="shared" si="16"/>
        <v>2.0485159790473162E-5</v>
      </c>
      <c r="AM42" s="60"/>
      <c r="AN42" s="60">
        <f t="shared" si="18"/>
        <v>-4.8298517772284999E-3</v>
      </c>
      <c r="AO42" s="60"/>
      <c r="AP42" s="60">
        <f t="shared" si="33"/>
        <v>-1.7460101639067194E-2</v>
      </c>
      <c r="AQ42" s="60">
        <f t="shared" si="34"/>
        <v>4.9039148871182547E-2</v>
      </c>
      <c r="AR42" s="60">
        <f t="shared" si="35"/>
        <v>-2.8312375010149049E-2</v>
      </c>
      <c r="AS42" s="77">
        <f t="shared" si="36"/>
        <v>1.542694395471722E-3</v>
      </c>
    </row>
    <row r="43" spans="1:45" s="17" customFormat="1" x14ac:dyDescent="0.3">
      <c r="A43" s="36">
        <v>43983</v>
      </c>
      <c r="B43" s="67">
        <f t="shared" si="41"/>
        <v>1.599685410014947E-2</v>
      </c>
      <c r="C43" s="60">
        <f>('Monthly ABCs 2017-20'!C43/'Monthly ABCs 2017-20'!C42)-1</f>
        <v>2.055446013414497E-2</v>
      </c>
      <c r="D43" s="60">
        <f>('Monthly ABCs 2017-20'!D43/'Monthly ABCs 2017-20'!D42)-1</f>
        <v>-1.3640657472133055E-2</v>
      </c>
      <c r="E43" s="60">
        <f>('Monthly ABCs 2017-20'!E43/'Monthly ABCs 2017-20'!E42)-1</f>
        <v>3.0908680243720177E-2</v>
      </c>
      <c r="F43" s="67">
        <f t="shared" si="42"/>
        <v>1.8779019488961494E-2</v>
      </c>
      <c r="G43" s="67">
        <f t="shared" si="37"/>
        <v>1.3175618268317162E-2</v>
      </c>
      <c r="H43" s="60">
        <f>('Monthly ABCs 2017-20'!H43/'Monthly ABCs 2017-20'!H42)-1</f>
        <v>2.2789508788937152E-2</v>
      </c>
      <c r="I43" s="60">
        <f>('Monthly ABCs 2017-20'!I43/'Monthly ABCs 2017-20'!I42)-1</f>
        <v>5.3109369901710668E-2</v>
      </c>
      <c r="J43" s="60">
        <f>('Monthly ABCs 2017-20'!J43/'Monthly ABCs 2017-20'!J42)-1</f>
        <v>2.1270084162203551E-2</v>
      </c>
      <c r="K43" s="60">
        <f>('Monthly ABCs 2017-20'!K43/'Monthly ABCs 2017-20'!K42)-1</f>
        <v>6.7669036892290535E-3</v>
      </c>
      <c r="L43" s="60">
        <f>('Monthly ABCs 2017-20'!L43/'Monthly ABCs 2017-20'!L42)-1</f>
        <v>-9.5017586477390559E-3</v>
      </c>
      <c r="M43" s="64">
        <f t="shared" si="45"/>
        <v>1.6532073850009182E-2</v>
      </c>
      <c r="N43" s="67">
        <f t="shared" si="43"/>
        <v>1.5093419631461174E-2</v>
      </c>
      <c r="O43" s="60">
        <f>('Monthly ABCs 2017-20'!O43/'Monthly ABCs 2017-20'!O42)-1</f>
        <v>2.7964624738322508E-2</v>
      </c>
      <c r="P43" s="67">
        <f t="shared" si="44"/>
        <v>1.7824867985955582E-2</v>
      </c>
      <c r="Q43" s="60">
        <f>('Monthly ABCs 2017-20'!Q43/'Monthly ABCs 2017-20'!Q42)-1</f>
        <v>1.7257891752252563E-2</v>
      </c>
      <c r="R43" s="67">
        <f t="shared" si="24"/>
        <v>1.2813143593232759E-2</v>
      </c>
      <c r="S43" s="60">
        <f>('Monthly ABCs 2017-20'!S43/'Monthly ABCs 2017-20'!S42)-1</f>
        <v>-1.0476859342495981E-2</v>
      </c>
      <c r="T43" s="60">
        <f>('Monthly ABCs 2017-20'!T43/'Monthly ABCs 2017-20'!T42)-1</f>
        <v>1.1961015948021236E-2</v>
      </c>
      <c r="U43" s="60">
        <f>('Monthly ABCs 2017-20'!U43/'Monthly ABCs 2017-20'!U42)-1</f>
        <v>6.6505154149447687E-3</v>
      </c>
      <c r="V43" s="60">
        <f>('Monthly ABCs 2017-20'!V43/'Monthly ABCs 2017-20'!V42)-1</f>
        <v>2.8728916682112304E-2</v>
      </c>
      <c r="W43" s="64">
        <f t="shared" si="46"/>
        <v>1.3681017532192899E-2</v>
      </c>
      <c r="Y43" s="60"/>
      <c r="Z43" s="76"/>
      <c r="AA43" s="60">
        <f t="shared" si="25"/>
        <v>4.0223862841357871E-3</v>
      </c>
      <c r="AB43" s="60">
        <f t="shared" si="26"/>
        <v>-3.0172731322142238E-2</v>
      </c>
      <c r="AC43" s="60">
        <f t="shared" si="27"/>
        <v>1.4376606393710994E-2</v>
      </c>
      <c r="AD43" s="60"/>
      <c r="AE43" s="60"/>
      <c r="AF43" s="60">
        <f t="shared" si="28"/>
        <v>6.2574349389279693E-3</v>
      </c>
      <c r="AG43" s="60">
        <f t="shared" si="29"/>
        <v>3.6577296051701486E-2</v>
      </c>
      <c r="AH43" s="60">
        <f t="shared" si="30"/>
        <v>4.7380103121943684E-3</v>
      </c>
      <c r="AI43" s="60">
        <f t="shared" si="31"/>
        <v>-9.7651701607801289E-3</v>
      </c>
      <c r="AJ43" s="60">
        <f t="shared" si="32"/>
        <v>-2.6033832497748238E-2</v>
      </c>
      <c r="AK43" s="60"/>
      <c r="AL43" s="60">
        <f t="shared" si="16"/>
        <v>1.4283607206129608E-2</v>
      </c>
      <c r="AM43" s="60"/>
      <c r="AN43" s="60">
        <f t="shared" si="18"/>
        <v>3.5768742200596639E-3</v>
      </c>
      <c r="AO43" s="60"/>
      <c r="AP43" s="60">
        <f t="shared" si="33"/>
        <v>-2.4157876874688879E-2</v>
      </c>
      <c r="AQ43" s="60">
        <f t="shared" si="34"/>
        <v>-1.7200015841716629E-3</v>
      </c>
      <c r="AR43" s="60">
        <f t="shared" si="35"/>
        <v>-7.0305021172481306E-3</v>
      </c>
      <c r="AS43" s="77">
        <f t="shared" si="36"/>
        <v>1.5047899149919405E-2</v>
      </c>
    </row>
    <row r="44" spans="1:45" s="17" customFormat="1" x14ac:dyDescent="0.3">
      <c r="A44" s="36">
        <v>44013</v>
      </c>
      <c r="B44" s="67">
        <f t="shared" si="41"/>
        <v>4.4123840181876699E-2</v>
      </c>
      <c r="C44" s="60">
        <f>('Monthly ABCs 2017-20'!C44/'Monthly ABCs 2017-20'!C43)-1</f>
        <v>-5.8601406433755887E-4</v>
      </c>
      <c r="D44" s="60">
        <f>('Monthly ABCs 2017-20'!D44/'Monthly ABCs 2017-20'!D43)-1</f>
        <v>0.18108335887220339</v>
      </c>
      <c r="E44" s="60">
        <f>('Monthly ABCs 2017-20'!E44/'Monthly ABCs 2017-20'!E43)-1</f>
        <v>1.352905734786658E-2</v>
      </c>
      <c r="F44" s="67">
        <f t="shared" si="42"/>
        <v>4.6906005570688719E-2</v>
      </c>
      <c r="G44" s="67">
        <f t="shared" si="37"/>
        <v>4.1302604350044389E-2</v>
      </c>
      <c r="H44" s="60">
        <f>('Monthly ABCs 2017-20'!H44/'Monthly ABCs 2017-20'!H43)-1</f>
        <v>1.3828356637125117E-2</v>
      </c>
      <c r="I44" s="60">
        <f>('Monthly ABCs 2017-20'!I44/'Monthly ABCs 2017-20'!I43)-1</f>
        <v>1.3076750039259899E-2</v>
      </c>
      <c r="J44" s="60">
        <f>('Monthly ABCs 2017-20'!J44/'Monthly ABCs 2017-20'!J43)-1</f>
        <v>3.6574054254605581E-2</v>
      </c>
      <c r="K44" s="60">
        <f>('Monthly ABCs 2017-20'!K44/'Monthly ABCs 2017-20'!K43)-1</f>
        <v>-7.6200061103822714E-3</v>
      </c>
      <c r="L44" s="60">
        <f>('Monthly ABCs 2017-20'!L44/'Monthly ABCs 2017-20'!L43)-1</f>
        <v>0.10738692247755055</v>
      </c>
      <c r="M44" s="64">
        <f t="shared" si="45"/>
        <v>4.4659059931736411E-2</v>
      </c>
      <c r="N44" s="67">
        <f t="shared" si="43"/>
        <v>-1.5585944817810098E-2</v>
      </c>
      <c r="O44" s="60">
        <f>('Monthly ABCs 2017-20'!O44/'Monthly ABCs 2017-20'!O43)-1</f>
        <v>-2.6746530857676309E-2</v>
      </c>
      <c r="P44" s="67">
        <f t="shared" si="44"/>
        <v>-1.2854496463315691E-2</v>
      </c>
      <c r="Q44" s="60">
        <f>('Monthly ABCs 2017-20'!Q44/'Monthly ABCs 2017-20'!Q43)-1</f>
        <v>-7.0796350550328402E-3</v>
      </c>
      <c r="R44" s="67">
        <f t="shared" si="24"/>
        <v>-1.7866220856038513E-2</v>
      </c>
      <c r="S44" s="60">
        <f>('Monthly ABCs 2017-20'!S44/'Monthly ABCs 2017-20'!S43)-1</f>
        <v>5.884598971317434E-4</v>
      </c>
      <c r="T44" s="60">
        <f>('Monthly ABCs 2017-20'!T44/'Monthly ABCs 2017-20'!T43)-1</f>
        <v>-2.6495174167726288E-2</v>
      </c>
      <c r="U44" s="60">
        <f>('Monthly ABCs 2017-20'!U44/'Monthly ABCs 2017-20'!U43)-1</f>
        <v>-2.5125221623735094E-2</v>
      </c>
      <c r="V44" s="60">
        <f>('Monthly ABCs 2017-20'!V44/'Monthly ABCs 2017-20'!V43)-1</f>
        <v>-1.7131979695431454E-2</v>
      </c>
      <c r="W44" s="64">
        <f t="shared" si="46"/>
        <v>-1.6998346917078373E-2</v>
      </c>
      <c r="Y44" s="60"/>
      <c r="Z44" s="76"/>
      <c r="AA44" s="60">
        <f t="shared" si="25"/>
        <v>-4.524507399607397E-2</v>
      </c>
      <c r="AB44" s="60">
        <f t="shared" si="26"/>
        <v>0.13642429894046698</v>
      </c>
      <c r="AC44" s="60">
        <f t="shared" si="27"/>
        <v>-3.1130002583869831E-2</v>
      </c>
      <c r="AD44" s="60"/>
      <c r="AE44" s="60"/>
      <c r="AF44" s="60">
        <f t="shared" si="28"/>
        <v>-3.0830703294611295E-2</v>
      </c>
      <c r="AG44" s="60">
        <f t="shared" si="29"/>
        <v>-3.1582309892476512E-2</v>
      </c>
      <c r="AH44" s="60">
        <f t="shared" si="30"/>
        <v>-8.0850056771308298E-3</v>
      </c>
      <c r="AI44" s="60">
        <f t="shared" si="31"/>
        <v>-5.2279066042118683E-2</v>
      </c>
      <c r="AJ44" s="60">
        <f t="shared" si="32"/>
        <v>6.2727862545814139E-2</v>
      </c>
      <c r="AK44" s="60"/>
      <c r="AL44" s="60">
        <f t="shared" si="16"/>
        <v>-9.7481839405979369E-3</v>
      </c>
      <c r="AM44" s="60"/>
      <c r="AN44" s="60">
        <f t="shared" si="18"/>
        <v>9.9187118620455324E-3</v>
      </c>
      <c r="AO44" s="60"/>
      <c r="AP44" s="60">
        <f t="shared" si="33"/>
        <v>1.7586806814210116E-2</v>
      </c>
      <c r="AQ44" s="60">
        <f t="shared" si="34"/>
        <v>-9.496827250647915E-3</v>
      </c>
      <c r="AR44" s="60">
        <f t="shared" si="35"/>
        <v>-8.1268747066567219E-3</v>
      </c>
      <c r="AS44" s="77">
        <f t="shared" si="36"/>
        <v>-1.3363277835308149E-4</v>
      </c>
    </row>
    <row r="45" spans="1:45" s="17" customFormat="1" x14ac:dyDescent="0.3">
      <c r="A45" s="36">
        <v>44044</v>
      </c>
      <c r="B45" s="67">
        <f t="shared" si="41"/>
        <v>5.9830595665971896E-2</v>
      </c>
      <c r="C45" s="60">
        <f>('Monthly ABCs 2017-20'!C45/'Monthly ABCs 2017-20'!C44)-1</f>
        <v>-5.312240466684659E-3</v>
      </c>
      <c r="D45" s="60">
        <f>('Monthly ABCs 2017-20'!D45/'Monthly ABCs 2017-20'!D44)-1</f>
        <v>0.36287610954342497</v>
      </c>
      <c r="E45" s="60">
        <f>('Monthly ABCs 2017-20'!E45/'Monthly ABCs 2017-20'!E44)-1</f>
        <v>3.4484178453042524E-4</v>
      </c>
      <c r="F45" s="67">
        <f t="shared" si="42"/>
        <v>6.2612761054783916E-2</v>
      </c>
      <c r="G45" s="67">
        <f t="shared" si="37"/>
        <v>5.7009359834139586E-2</v>
      </c>
      <c r="H45" s="60">
        <f>('Monthly ABCs 2017-20'!H45/'Monthly ABCs 2017-20'!H44)-1</f>
        <v>5.745151779079416E-3</v>
      </c>
      <c r="I45" s="60">
        <f>('Monthly ABCs 2017-20'!I45/'Monthly ABCs 2017-20'!I44)-1</f>
        <v>-5.9658971888223444E-3</v>
      </c>
      <c r="J45" s="60">
        <f>('Monthly ABCs 2017-20'!J45/'Monthly ABCs 2017-20'!J44)-1</f>
        <v>4.4603524229074987E-2</v>
      </c>
      <c r="K45" s="60">
        <f>('Monthly ABCs 2017-20'!K45/'Monthly ABCs 2017-20'!K44)-1</f>
        <v>-8.1946431481917381E-3</v>
      </c>
      <c r="L45" s="60">
        <f>('Monthly ABCs 2017-20'!L45/'Monthly ABCs 2017-20'!L44)-1</f>
        <v>8.8829676794241808E-2</v>
      </c>
      <c r="M45" s="64">
        <f t="shared" si="45"/>
        <v>6.0365815415831608E-2</v>
      </c>
      <c r="N45" s="67">
        <f t="shared" si="43"/>
        <v>-7.5171656085673407E-3</v>
      </c>
      <c r="O45" s="60">
        <f>('Monthly ABCs 2017-20'!O45/'Monthly ABCs 2017-20'!O44)-1</f>
        <v>-7.4014655015474107E-3</v>
      </c>
      <c r="P45" s="67">
        <f t="shared" si="44"/>
        <v>-4.7857172540729321E-3</v>
      </c>
      <c r="Q45" s="60">
        <f>('Monthly ABCs 2017-20'!Q45/'Monthly ABCs 2017-20'!Q44)-1</f>
        <v>-1.1384477187379116E-2</v>
      </c>
      <c r="R45" s="67">
        <f t="shared" si="24"/>
        <v>-9.7974416467957546E-3</v>
      </c>
      <c r="S45" s="60">
        <f>('Monthly ABCs 2017-20'!S45/'Monthly ABCs 2017-20'!S44)-1</f>
        <v>-6.1100984978406103E-3</v>
      </c>
      <c r="T45" s="60">
        <f>('Monthly ABCs 2017-20'!T45/'Monthly ABCs 2017-20'!T44)-1</f>
        <v>-1.7773019271948298E-3</v>
      </c>
      <c r="U45" s="60">
        <f>('Monthly ABCs 2017-20'!U45/'Monthly ABCs 2017-20'!U44)-1</f>
        <v>-2.4887628794689198E-2</v>
      </c>
      <c r="V45" s="60">
        <f>('Monthly ABCs 2017-20'!V45/'Monthly ABCs 2017-20'!V44)-1</f>
        <v>-2.0164343383625161E-3</v>
      </c>
      <c r="W45" s="64">
        <f t="shared" si="46"/>
        <v>-8.9295677078356141E-3</v>
      </c>
      <c r="Y45" s="60"/>
      <c r="Z45" s="76"/>
      <c r="AA45" s="60">
        <f t="shared" si="25"/>
        <v>-6.5678055882516267E-2</v>
      </c>
      <c r="AB45" s="60">
        <f t="shared" si="26"/>
        <v>0.30251029412759334</v>
      </c>
      <c r="AC45" s="60">
        <f t="shared" si="27"/>
        <v>-6.0020973631301183E-2</v>
      </c>
      <c r="AD45" s="60"/>
      <c r="AE45" s="60"/>
      <c r="AF45" s="60">
        <f t="shared" si="28"/>
        <v>-5.4620663636752192E-2</v>
      </c>
      <c r="AG45" s="60">
        <f t="shared" si="29"/>
        <v>-6.6331712604653953E-2</v>
      </c>
      <c r="AH45" s="60">
        <f t="shared" si="30"/>
        <v>-1.5762291186756622E-2</v>
      </c>
      <c r="AI45" s="60">
        <f t="shared" si="31"/>
        <v>-6.8560458564023347E-2</v>
      </c>
      <c r="AJ45" s="60">
        <f t="shared" si="32"/>
        <v>2.8463861378410199E-2</v>
      </c>
      <c r="AK45" s="60"/>
      <c r="AL45" s="60">
        <f t="shared" si="16"/>
        <v>1.5281022062882035E-3</v>
      </c>
      <c r="AM45" s="60"/>
      <c r="AN45" s="60">
        <f t="shared" si="18"/>
        <v>-2.454909479543502E-3</v>
      </c>
      <c r="AO45" s="60"/>
      <c r="AP45" s="60">
        <f t="shared" si="33"/>
        <v>2.8194692099950038E-3</v>
      </c>
      <c r="AQ45" s="60">
        <f t="shared" si="34"/>
        <v>7.1522657806407843E-3</v>
      </c>
      <c r="AR45" s="60">
        <f t="shared" si="35"/>
        <v>-1.5958061086853582E-2</v>
      </c>
      <c r="AS45" s="77">
        <f t="shared" si="36"/>
        <v>6.9131333694730981E-3</v>
      </c>
    </row>
    <row r="46" spans="1:45" s="17" customFormat="1" x14ac:dyDescent="0.3">
      <c r="A46" s="36">
        <v>44075</v>
      </c>
      <c r="B46" s="67">
        <f t="shared" si="41"/>
        <v>6.2538486353479611E-2</v>
      </c>
      <c r="C46" s="60">
        <f>('Monthly ABCs 2017-20'!C46/'Monthly ABCs 2017-20'!C45)-1</f>
        <v>1.3178000585465366E-2</v>
      </c>
      <c r="D46" s="60">
        <f>('Monthly ABCs 2017-20'!D46/'Monthly ABCs 2017-20'!D45)-1</f>
        <v>0.28965781217152631</v>
      </c>
      <c r="E46" s="60">
        <f>('Monthly ABCs 2017-20'!E46/'Monthly ABCs 2017-20'!E45)-1</f>
        <v>1.4231396539393648E-2</v>
      </c>
      <c r="F46" s="67">
        <f t="shared" si="42"/>
        <v>6.5320651742291624E-2</v>
      </c>
      <c r="G46" s="67">
        <f t="shared" si="37"/>
        <v>5.9717250521647294E-2</v>
      </c>
      <c r="H46" s="60">
        <f>('Monthly ABCs 2017-20'!H46/'Monthly ABCs 2017-20'!H45)-1</f>
        <v>1.5432834397940631E-2</v>
      </c>
      <c r="I46" s="60">
        <f>('Monthly ABCs 2017-20'!I46/'Monthly ABCs 2017-20'!I45)-1</f>
        <v>1.7587854981328865E-2</v>
      </c>
      <c r="J46" s="60">
        <f>('Monthly ABCs 2017-20'!J46/'Monthly ABCs 2017-20'!J45)-1</f>
        <v>1.6657880864523023E-2</v>
      </c>
      <c r="K46" s="60">
        <f>('Monthly ABCs 2017-20'!K46/'Monthly ABCs 2017-20'!K45)-1</f>
        <v>3.403540485515788E-2</v>
      </c>
      <c r="L46" s="60">
        <f>('Monthly ABCs 2017-20'!L46/'Monthly ABCs 2017-20'!L45)-1</f>
        <v>0.10380846443137881</v>
      </c>
      <c r="M46" s="64">
        <f t="shared" si="45"/>
        <v>6.3073706103339316E-2</v>
      </c>
      <c r="N46" s="67">
        <f t="shared" si="43"/>
        <v>1.7480574834616215E-2</v>
      </c>
      <c r="O46" s="60">
        <f>('Monthly ABCs 2017-20'!O46/'Monthly ABCs 2017-20'!O45)-1</f>
        <v>-1.4374552228112458E-3</v>
      </c>
      <c r="P46" s="67">
        <f t="shared" si="44"/>
        <v>2.0212023189110622E-2</v>
      </c>
      <c r="Q46" s="60">
        <f>('Monthly ABCs 2017-20'!Q46/'Monthly ABCs 2017-20'!Q45)-1</f>
        <v>1.3582069774925598E-2</v>
      </c>
      <c r="R46" s="67">
        <f t="shared" si="24"/>
        <v>1.52002987963878E-2</v>
      </c>
      <c r="S46" s="60">
        <f>('Monthly ABCs 2017-20'!S46/'Monthly ABCs 2017-20'!S45)-1</f>
        <v>1.0723400411048578E-2</v>
      </c>
      <c r="T46" s="60">
        <f>('Monthly ABCs 2017-20'!T46/'Monthly ABCs 2017-20'!T45)-1</f>
        <v>2.9910404644943656E-2</v>
      </c>
      <c r="U46" s="60">
        <f>('Monthly ABCs 2017-20'!U46/'Monthly ABCs 2017-20'!U45)-1</f>
        <v>2.0750154243285968E-2</v>
      </c>
      <c r="V46" s="60">
        <f>('Monthly ABCs 2017-20'!V46/'Monthly ABCs 2017-20'!V45)-1</f>
        <v>2.2880462560695092E-2</v>
      </c>
      <c r="W46" s="64">
        <f t="shared" si="46"/>
        <v>1.6068172735347941E-2</v>
      </c>
      <c r="Y46" s="60"/>
      <c r="Z46" s="76"/>
      <c r="AA46" s="60">
        <f t="shared" si="25"/>
        <v>-4.9895705517873951E-2</v>
      </c>
      <c r="AB46" s="60">
        <f t="shared" si="26"/>
        <v>0.22658410606818699</v>
      </c>
      <c r="AC46" s="60">
        <f t="shared" si="27"/>
        <v>-4.8842309563945668E-2</v>
      </c>
      <c r="AD46" s="60"/>
      <c r="AE46" s="60"/>
      <c r="AF46" s="60">
        <f t="shared" si="28"/>
        <v>-4.7640871705398685E-2</v>
      </c>
      <c r="AG46" s="60">
        <f t="shared" si="29"/>
        <v>-4.5485851122010451E-2</v>
      </c>
      <c r="AH46" s="60">
        <f t="shared" si="30"/>
        <v>-4.6415825238816294E-2</v>
      </c>
      <c r="AI46" s="60">
        <f t="shared" si="31"/>
        <v>-2.9038301248181436E-2</v>
      </c>
      <c r="AJ46" s="60">
        <f t="shared" si="32"/>
        <v>4.0734758328039494E-2</v>
      </c>
      <c r="AK46" s="60"/>
      <c r="AL46" s="60">
        <f t="shared" si="16"/>
        <v>-1.7505627958159187E-2</v>
      </c>
      <c r="AM46" s="60"/>
      <c r="AN46" s="60">
        <f t="shared" si="18"/>
        <v>-2.4861029604223428E-3</v>
      </c>
      <c r="AO46" s="60"/>
      <c r="AP46" s="60">
        <f t="shared" si="33"/>
        <v>-5.3447723242993628E-3</v>
      </c>
      <c r="AQ46" s="60">
        <f t="shared" si="34"/>
        <v>1.3842231909595715E-2</v>
      </c>
      <c r="AR46" s="60">
        <f t="shared" si="35"/>
        <v>4.6819815079380267E-3</v>
      </c>
      <c r="AS46" s="77">
        <f t="shared" si="36"/>
        <v>6.8122898253471509E-3</v>
      </c>
    </row>
    <row r="47" spans="1:45" s="17" customFormat="1" x14ac:dyDescent="0.3">
      <c r="A47" s="33">
        <v>44105</v>
      </c>
      <c r="B47" s="67">
        <f t="shared" si="41"/>
        <v>1.1754088933045227E-2</v>
      </c>
      <c r="C47" s="60">
        <f>('Monthly ABCs 2017-20'!C47/'Monthly ABCs 2017-20'!C46)-1</f>
        <v>-1.049364513429063E-2</v>
      </c>
      <c r="D47" s="60">
        <f>('Monthly ABCs 2017-20'!D47/'Monthly ABCs 2017-20'!D46)-1</f>
        <v>0.20548256978927504</v>
      </c>
      <c r="E47" s="60">
        <f>('Monthly ABCs 2017-20'!E47/'Monthly ABCs 2017-20'!E46)-1</f>
        <v>-2.9034876347495242E-2</v>
      </c>
      <c r="F47" s="67">
        <f t="shared" ref="F47:F49" si="47">M47+$AD$50</f>
        <v>1.4536254321857251E-2</v>
      </c>
      <c r="G47" s="67">
        <f t="shared" ref="G47:G49" si="48">M47+$AE$50</f>
        <v>8.9328531012129193E-3</v>
      </c>
      <c r="H47" s="60">
        <f>('Monthly ABCs 2017-20'!H47/'Monthly ABCs 2017-20'!H46)-1</f>
        <v>-2.1981762061802468E-2</v>
      </c>
      <c r="I47" s="60">
        <f>('Monthly ABCs 2017-20'!I47/'Monthly ABCs 2017-20'!I46)-1</f>
        <v>-2.4925550553141829E-2</v>
      </c>
      <c r="J47" s="60">
        <f>('Monthly ABCs 2017-20'!J47/'Monthly ABCs 2017-20'!J46)-1</f>
        <v>-1.555532510629476E-2</v>
      </c>
      <c r="K47" s="60">
        <f>('Monthly ABCs 2017-20'!K47/'Monthly ABCs 2017-20'!K46)-1</f>
        <v>-1.8594220428920782E-2</v>
      </c>
      <c r="L47" s="60">
        <f>('Monthly ABCs 2017-20'!L47/'Monthly ABCs 2017-20'!L46)-1</f>
        <v>1.341727930591019E-2</v>
      </c>
      <c r="M47" s="64">
        <f t="shared" si="45"/>
        <v>1.228930868290494E-2</v>
      </c>
      <c r="N47" s="67">
        <f t="shared" si="43"/>
        <v>-4.2966995707991668E-3</v>
      </c>
      <c r="O47" s="60">
        <f>('Monthly ABCs 2017-20'!O47/'Monthly ABCs 2017-20'!O46)-1</f>
        <v>5.9348816065729615E-4</v>
      </c>
      <c r="P47" s="67">
        <f t="shared" si="44"/>
        <v>-1.5652512163047581E-3</v>
      </c>
      <c r="Q47" s="60">
        <f>('Monthly ABCs 2017-20'!Q47/'Monthly ABCs 2017-20'!Q46)-1</f>
        <v>-1.6142336436671068E-2</v>
      </c>
      <c r="R47" s="67">
        <f t="shared" si="24"/>
        <v>-6.5769756090275815E-3</v>
      </c>
      <c r="S47" s="60">
        <f>('Monthly ABCs 2017-20'!S47/'Monthly ABCs 2017-20'!S46)-1</f>
        <v>-9.8990431669787604E-3</v>
      </c>
      <c r="T47" s="60">
        <f>('Monthly ABCs 2017-20'!T47/'Monthly ABCs 2017-20'!T46)-1</f>
        <v>1.1427857311468115E-2</v>
      </c>
      <c r="U47" s="60">
        <f>('Monthly ABCs 2017-20'!U47/'Monthly ABCs 2017-20'!U46)-1</f>
        <v>3.2583699813113487E-3</v>
      </c>
      <c r="V47" s="60">
        <f>('Monthly ABCs 2017-20'!V47/'Monthly ABCs 2017-20'!V46)-1</f>
        <v>-2.3492945870191573E-2</v>
      </c>
      <c r="W47" s="64">
        <f t="shared" si="46"/>
        <v>-5.7091016700674402E-3</v>
      </c>
      <c r="Y47" s="60"/>
      <c r="Z47" s="76"/>
      <c r="AA47" s="60">
        <f t="shared" ref="AA47:AA49" si="49">C47-$M47</f>
        <v>-2.278295381719557E-2</v>
      </c>
      <c r="AB47" s="60">
        <f t="shared" ref="AB47:AB49" si="50">D47-$M47</f>
        <v>0.19319326110637008</v>
      </c>
      <c r="AC47" s="60">
        <f t="shared" ref="AC47:AC49" si="51">E47-$M47</f>
        <v>-4.1324185030400182E-2</v>
      </c>
      <c r="AD47" s="60"/>
      <c r="AE47" s="60"/>
      <c r="AF47" s="60">
        <f t="shared" ref="AF47:AF49" si="52">H47-$M47</f>
        <v>-3.4271070744707408E-2</v>
      </c>
      <c r="AG47" s="60">
        <f t="shared" ref="AG47:AG49" si="53">I47-$M47</f>
        <v>-3.7214859236046768E-2</v>
      </c>
      <c r="AH47" s="60">
        <f t="shared" ref="AH47:AH49" si="54">J47-$M47</f>
        <v>-2.7844633789199699E-2</v>
      </c>
      <c r="AI47" s="60">
        <f t="shared" ref="AI47:AI49" si="55">K47-$M47</f>
        <v>-3.0883529111825722E-2</v>
      </c>
      <c r="AJ47" s="60">
        <f t="shared" ref="AJ47:AJ49" si="56">L47-$M47</f>
        <v>1.1279706230052505E-3</v>
      </c>
      <c r="AK47" s="60"/>
      <c r="AL47" s="60">
        <f t="shared" ref="AL47:AL49" si="57">O47-$W47</f>
        <v>6.3025898307247363E-3</v>
      </c>
      <c r="AM47" s="60"/>
      <c r="AN47" s="60">
        <f t="shared" ref="AN47:AN49" si="58">Q47-$W47</f>
        <v>-1.0433234766603627E-2</v>
      </c>
      <c r="AO47" s="60"/>
      <c r="AP47" s="60">
        <f t="shared" ref="AP47:AP49" si="59">S47-$W47</f>
        <v>-4.1899414969113202E-3</v>
      </c>
      <c r="AQ47" s="60">
        <f t="shared" ref="AQ47:AQ49" si="60">T47-$W47</f>
        <v>1.7136958981535555E-2</v>
      </c>
      <c r="AR47" s="60">
        <f t="shared" ref="AR47:AR49" si="61">U47-$W47</f>
        <v>8.9674716513787889E-3</v>
      </c>
      <c r="AS47" s="77">
        <f t="shared" ref="AS47:AS49" si="62">V47-$W47</f>
        <v>-1.7783844200124133E-2</v>
      </c>
    </row>
    <row r="48" spans="1:45" s="17" customFormat="1" x14ac:dyDescent="0.3">
      <c r="A48" s="33">
        <v>44136</v>
      </c>
      <c r="B48" s="67">
        <f t="shared" si="41"/>
        <v>-1.1685503819126204E-2</v>
      </c>
      <c r="C48" s="60">
        <f>('Monthly ABCs 2017-20'!C48/'Monthly ABCs 2017-20'!C47)-1</f>
        <v>-6.5281172612812188E-3</v>
      </c>
      <c r="D48" s="60">
        <f>('Monthly ABCs 2017-20'!D48/'Monthly ABCs 2017-20'!D47)-1</f>
        <v>-2.1021814006888628E-2</v>
      </c>
      <c r="E48" s="60">
        <f>('Monthly ABCs 2017-20'!E48/'Monthly ABCs 2017-20'!E47)-1</f>
        <v>-1.084108536244488E-2</v>
      </c>
      <c r="F48" s="67">
        <f t="shared" si="47"/>
        <v>-8.9033384303141803E-3</v>
      </c>
      <c r="G48" s="67">
        <f t="shared" si="48"/>
        <v>-1.4506739650958512E-2</v>
      </c>
      <c r="H48" s="60">
        <f>('Monthly ABCs 2017-20'!H48/'Monthly ABCs 2017-20'!H47)-1</f>
        <v>-4.139966880264967E-3</v>
      </c>
      <c r="I48" s="60">
        <f>('Monthly ABCs 2017-20'!I48/'Monthly ABCs 2017-20'!I47)-1</f>
        <v>-1.4476193712540497E-2</v>
      </c>
      <c r="J48" s="60">
        <f>('Monthly ABCs 2017-20'!J48/'Monthly ABCs 2017-20'!J47)-1</f>
        <v>-2.452464974191515E-2</v>
      </c>
      <c r="K48" s="60">
        <f>('Monthly ABCs 2017-20'!K48/'Monthly ABCs 2017-20'!K47)-1</f>
        <v>7.1791642301290981E-3</v>
      </c>
      <c r="L48" s="60">
        <f>('Monthly ABCs 2017-20'!L48/'Monthly ABCs 2017-20'!L47)-1</f>
        <v>-1.4849609818925691E-2</v>
      </c>
      <c r="M48" s="64">
        <f t="shared" si="45"/>
        <v>-1.1150284069266492E-2</v>
      </c>
      <c r="N48" s="67">
        <f t="shared" si="43"/>
        <v>1.2596290457533408E-2</v>
      </c>
      <c r="O48" s="60">
        <f>('Monthly ABCs 2017-20'!O48/'Monthly ABCs 2017-20'!O47)-1</f>
        <v>-1.0245078805650731E-3</v>
      </c>
      <c r="P48" s="67">
        <f t="shared" si="44"/>
        <v>1.5327738812027817E-2</v>
      </c>
      <c r="Q48" s="60">
        <f>('Monthly ABCs 2017-20'!Q48/'Monthly ABCs 2017-20'!Q47)-1</f>
        <v>-1.9172300771005402E-3</v>
      </c>
      <c r="R48" s="67">
        <f t="shared" si="24"/>
        <v>1.0316014419304994E-2</v>
      </c>
      <c r="S48" s="60">
        <f>('Monthly ABCs 2017-20'!S48/'Monthly ABCs 2017-20'!S47)-1</f>
        <v>5.6873578160545613E-3</v>
      </c>
      <c r="T48" s="60">
        <f>('Monthly ABCs 2017-20'!T48/'Monthly ABCs 2017-20'!T47)-1</f>
        <v>4.4268259198242621E-2</v>
      </c>
      <c r="U48" s="60">
        <f>('Monthly ABCs 2017-20'!U48/'Monthly ABCs 2017-20'!U47)-1</f>
        <v>6.3293768956969032E-3</v>
      </c>
      <c r="V48" s="60">
        <f>('Monthly ABCs 2017-20'!V48/'Monthly ABCs 2017-20'!V47)-1</f>
        <v>1.3760074197262329E-2</v>
      </c>
      <c r="W48" s="64">
        <f t="shared" si="46"/>
        <v>1.1183888358265134E-2</v>
      </c>
      <c r="Y48" s="60"/>
      <c r="Z48" s="76"/>
      <c r="AA48" s="60">
        <f t="shared" si="49"/>
        <v>4.6221668079852729E-3</v>
      </c>
      <c r="AB48" s="60">
        <f t="shared" si="50"/>
        <v>-9.8715299376221366E-3</v>
      </c>
      <c r="AC48" s="60">
        <f t="shared" si="51"/>
        <v>3.0919870682161177E-4</v>
      </c>
      <c r="AD48" s="60"/>
      <c r="AE48" s="60"/>
      <c r="AF48" s="60">
        <f t="shared" si="52"/>
        <v>7.0103171890015248E-3</v>
      </c>
      <c r="AG48" s="60">
        <f t="shared" si="53"/>
        <v>-3.3259096432740054E-3</v>
      </c>
      <c r="AH48" s="60">
        <f t="shared" si="54"/>
        <v>-1.3374365672648658E-2</v>
      </c>
      <c r="AI48" s="60">
        <f t="shared" si="55"/>
        <v>1.832944829939559E-2</v>
      </c>
      <c r="AJ48" s="60">
        <f t="shared" si="56"/>
        <v>-3.6993257496591991E-3</v>
      </c>
      <c r="AK48" s="60"/>
      <c r="AL48" s="60">
        <f t="shared" si="57"/>
        <v>-1.2208396238830207E-2</v>
      </c>
      <c r="AM48" s="60"/>
      <c r="AN48" s="60">
        <f t="shared" si="58"/>
        <v>-1.3101118435365674E-2</v>
      </c>
      <c r="AO48" s="60"/>
      <c r="AP48" s="60">
        <f t="shared" si="59"/>
        <v>-5.4965305422105728E-3</v>
      </c>
      <c r="AQ48" s="60">
        <f t="shared" si="60"/>
        <v>3.3084370839977485E-2</v>
      </c>
      <c r="AR48" s="60">
        <f t="shared" si="61"/>
        <v>-4.8545114625682308E-3</v>
      </c>
      <c r="AS48" s="77">
        <f t="shared" si="62"/>
        <v>2.5761858389971946E-3</v>
      </c>
    </row>
    <row r="49" spans="1:45" s="17" customFormat="1" ht="15" thickBot="1" x14ac:dyDescent="0.35">
      <c r="A49" s="36">
        <v>44166</v>
      </c>
      <c r="B49" s="68">
        <f t="shared" si="41"/>
        <v>7.3541191957238539E-3</v>
      </c>
      <c r="C49" s="60">
        <f>('Monthly ABCs 2017-20'!C49/'Monthly ABCs 2017-20'!C48)-1</f>
        <v>8.0203533763052448E-3</v>
      </c>
      <c r="D49" s="60">
        <f>('Monthly ABCs 2017-20'!D49/'Monthly ABCs 2017-20'!D48)-1</f>
        <v>1.8076127705653144E-2</v>
      </c>
      <c r="E49" s="60">
        <f>('Monthly ABCs 2017-20'!E49/'Monthly ABCs 2017-20'!E48)-1</f>
        <v>6.5838643824291943E-3</v>
      </c>
      <c r="F49" s="68">
        <f t="shared" si="47"/>
        <v>1.0136284584535877E-2</v>
      </c>
      <c r="G49" s="68">
        <f t="shared" si="48"/>
        <v>4.5328833638915451E-3</v>
      </c>
      <c r="H49" s="60">
        <f>('Monthly ABCs 2017-20'!H49/'Monthly ABCs 2017-20'!H48)-1</f>
        <v>2.4139745428108927E-3</v>
      </c>
      <c r="I49" s="60">
        <f>('Monthly ABCs 2017-20'!I49/'Monthly ABCs 2017-20'!I48)-1</f>
        <v>-9.7451435910919093E-3</v>
      </c>
      <c r="J49" s="60">
        <f>('Monthly ABCs 2017-20'!J49/'Monthly ABCs 2017-20'!J48)-1</f>
        <v>5.1564830625729918E-3</v>
      </c>
      <c r="K49" s="60">
        <f>('Monthly ABCs 2017-20'!K49/'Monthly ABCs 2017-20'!K48)-1</f>
        <v>1.9785088385304572E-2</v>
      </c>
      <c r="L49" s="60">
        <f>('Monthly ABCs 2017-20'!L49/'Monthly ABCs 2017-20'!L48)-1</f>
        <v>1.2823963700684393E-2</v>
      </c>
      <c r="M49" s="64">
        <f t="shared" si="45"/>
        <v>7.8893389455835655E-3</v>
      </c>
      <c r="N49" s="68">
        <f t="shared" si="43"/>
        <v>-1.6518433733749248E-2</v>
      </c>
      <c r="O49" s="60">
        <f>('Monthly ABCs 2017-20'!O49/'Monthly ABCs 2017-20'!O48)-1</f>
        <v>-6.0936324641542861E-3</v>
      </c>
      <c r="P49" s="68">
        <f t="shared" si="44"/>
        <v>-1.3786985379254841E-2</v>
      </c>
      <c r="Q49" s="60">
        <f>('Monthly ABCs 2017-20'!Q49/'Monthly ABCs 2017-20'!Q48)-1</f>
        <v>-3.6801648308106838E-3</v>
      </c>
      <c r="R49" s="68">
        <f t="shared" si="24"/>
        <v>-1.8798709771977663E-2</v>
      </c>
      <c r="S49" s="60">
        <f>('Monthly ABCs 2017-20'!S49/'Monthly ABCs 2017-20'!S48)-1</f>
        <v>-5.596847453367082E-3</v>
      </c>
      <c r="T49" s="60">
        <f>('Monthly ABCs 2017-20'!T49/'Monthly ABCs 2017-20'!T48)-1</f>
        <v>-3.1769090705914049E-2</v>
      </c>
      <c r="U49" s="60">
        <f>('Monthly ABCs 2017-20'!U49/'Monthly ABCs 2017-20'!U48)-1</f>
        <v>-1.025323424167357E-2</v>
      </c>
      <c r="V49" s="60">
        <f>('Monthly ABCs 2017-20'!V49/'Monthly ABCs 2017-20'!V48)-1</f>
        <v>-5.0192045302185462E-2</v>
      </c>
      <c r="W49" s="64">
        <f t="shared" si="46"/>
        <v>-1.7930835833017522E-2</v>
      </c>
      <c r="Y49" s="60"/>
      <c r="Z49" s="76"/>
      <c r="AA49" s="60">
        <f t="shared" si="49"/>
        <v>1.3101443072167929E-4</v>
      </c>
      <c r="AB49" s="60">
        <f t="shared" si="50"/>
        <v>1.0186788760069579E-2</v>
      </c>
      <c r="AC49" s="60">
        <f t="shared" si="51"/>
        <v>-1.3054745631543713E-3</v>
      </c>
      <c r="AD49" s="60"/>
      <c r="AE49" s="60"/>
      <c r="AF49" s="60">
        <f t="shared" si="52"/>
        <v>-5.4753644027726728E-3</v>
      </c>
      <c r="AG49" s="60">
        <f t="shared" si="53"/>
        <v>-1.7634482536675475E-2</v>
      </c>
      <c r="AH49" s="60">
        <f t="shared" si="54"/>
        <v>-2.7328558830105737E-3</v>
      </c>
      <c r="AI49" s="60">
        <f t="shared" si="55"/>
        <v>1.1895749439721007E-2</v>
      </c>
      <c r="AJ49" s="60">
        <f t="shared" si="56"/>
        <v>4.9346247551008277E-3</v>
      </c>
      <c r="AK49" s="60"/>
      <c r="AL49" s="60">
        <f t="shared" si="57"/>
        <v>1.1837203368863236E-2</v>
      </c>
      <c r="AM49" s="60"/>
      <c r="AN49" s="60">
        <f t="shared" si="58"/>
        <v>1.4250671002206838E-2</v>
      </c>
      <c r="AO49" s="60"/>
      <c r="AP49" s="60">
        <f t="shared" si="59"/>
        <v>1.233398837965044E-2</v>
      </c>
      <c r="AQ49" s="60">
        <f t="shared" si="60"/>
        <v>-1.3838254872896527E-2</v>
      </c>
      <c r="AR49" s="60">
        <f t="shared" si="61"/>
        <v>7.6776015913439521E-3</v>
      </c>
      <c r="AS49" s="77">
        <f t="shared" si="62"/>
        <v>-3.226120946916794E-2</v>
      </c>
    </row>
    <row r="50" spans="1:45" ht="15" thickBot="1" x14ac:dyDescent="0.3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X50" s="12"/>
      <c r="Z50" s="83">
        <f>AVERAGE(Z3:Z49)</f>
        <v>-5.3521974985971162E-4</v>
      </c>
      <c r="AA50" s="84">
        <f t="shared" ref="AA50:AS50" si="63">AVERAGE(AA3:AA46)</f>
        <v>-4.0632047087086227E-4</v>
      </c>
      <c r="AB50" s="84">
        <f t="shared" si="63"/>
        <v>4.0450581278342265E-3</v>
      </c>
      <c r="AC50" s="84">
        <f t="shared" si="63"/>
        <v>-4.9410397746525664E-3</v>
      </c>
      <c r="AD50" s="84">
        <f t="shared" si="63"/>
        <v>2.2469456389523114E-3</v>
      </c>
      <c r="AE50" s="84">
        <f t="shared" si="63"/>
        <v>-3.3564555816920204E-3</v>
      </c>
      <c r="AF50" s="84">
        <f t="shared" si="63"/>
        <v>-8.9344211674748629E-4</v>
      </c>
      <c r="AG50" s="84">
        <f t="shared" si="63"/>
        <v>-4.7768254369837107E-3</v>
      </c>
      <c r="AH50" s="84">
        <f t="shared" si="63"/>
        <v>-1.8753909607083028E-3</v>
      </c>
      <c r="AI50" s="84">
        <f t="shared" si="63"/>
        <v>1.6208555609001419E-3</v>
      </c>
      <c r="AJ50" s="84">
        <f t="shared" si="63"/>
        <v>-1.9663937077379996E-3</v>
      </c>
      <c r="AK50" s="84">
        <f t="shared" si="63"/>
        <v>1.4124020992682736E-3</v>
      </c>
      <c r="AL50" s="84">
        <f t="shared" si="63"/>
        <v>1.8443986904420112E-3</v>
      </c>
      <c r="AM50" s="84">
        <f t="shared" si="63"/>
        <v>4.1438504537626821E-3</v>
      </c>
      <c r="AN50" s="84">
        <f t="shared" si="63"/>
        <v>-4.9144212453626004E-3</v>
      </c>
      <c r="AO50" s="84">
        <f t="shared" si="63"/>
        <v>-8.6787393896014121E-4</v>
      </c>
      <c r="AP50" s="84">
        <f t="shared" si="63"/>
        <v>1.0536137596784583E-3</v>
      </c>
      <c r="AQ50" s="84">
        <f t="shared" si="63"/>
        <v>4.8392814857101639E-3</v>
      </c>
      <c r="AR50" s="84">
        <f t="shared" si="63"/>
        <v>-2.9077616059801632E-3</v>
      </c>
      <c r="AS50" s="85">
        <f t="shared" si="63"/>
        <v>-4.0233385652054037E-3</v>
      </c>
    </row>
    <row r="51" spans="1:45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45" x14ac:dyDescent="0.3">
      <c r="B52" s="4"/>
      <c r="C52" s="11"/>
      <c r="D52" s="11"/>
      <c r="E52" s="11"/>
      <c r="F52" s="11"/>
      <c r="G52" s="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45" x14ac:dyDescent="0.3">
      <c r="B53" s="4"/>
      <c r="C53" s="4" t="s">
        <v>84</v>
      </c>
      <c r="D53" s="4"/>
      <c r="E53" s="4" t="s">
        <v>85</v>
      </c>
      <c r="F53" s="4"/>
      <c r="G53" s="4" t="s">
        <v>4</v>
      </c>
      <c r="H53" s="4"/>
      <c r="I53" s="4" t="s">
        <v>204</v>
      </c>
      <c r="J53" s="11"/>
      <c r="K53" s="11"/>
      <c r="L53" s="11"/>
      <c r="M53" s="11"/>
      <c r="N53" s="4"/>
      <c r="O53" s="4" t="s">
        <v>86</v>
      </c>
      <c r="P53" s="4"/>
      <c r="Q53" s="4" t="s">
        <v>87</v>
      </c>
      <c r="R53" s="4"/>
      <c r="S53" s="4" t="s">
        <v>91</v>
      </c>
      <c r="T53" s="4"/>
      <c r="U53" s="4" t="s">
        <v>198</v>
      </c>
      <c r="V53" s="11"/>
      <c r="Z53" s="70"/>
      <c r="AA53" s="70"/>
      <c r="AB53" s="70"/>
      <c r="AC53" s="70"/>
      <c r="AD53" s="70"/>
      <c r="AE53" s="70"/>
      <c r="AF53" s="70"/>
    </row>
    <row r="54" spans="1:45" x14ac:dyDescent="0.3">
      <c r="C54" t="s">
        <v>199</v>
      </c>
      <c r="D54" t="s">
        <v>200</v>
      </c>
      <c r="E54" t="s">
        <v>199</v>
      </c>
      <c r="F54" t="s">
        <v>200</v>
      </c>
      <c r="G54" t="s">
        <v>199</v>
      </c>
      <c r="H54" t="s">
        <v>200</v>
      </c>
      <c r="J54" s="70"/>
      <c r="K54" s="70"/>
      <c r="L54" s="70"/>
      <c r="M54" s="70"/>
      <c r="O54" t="s">
        <v>199</v>
      </c>
      <c r="P54" t="s">
        <v>200</v>
      </c>
      <c r="Q54" t="s">
        <v>199</v>
      </c>
      <c r="R54" t="s">
        <v>200</v>
      </c>
      <c r="S54" t="s">
        <v>199</v>
      </c>
      <c r="T54" t="s">
        <v>200</v>
      </c>
      <c r="V54" s="11"/>
      <c r="Z54" s="148"/>
      <c r="AA54" s="148"/>
      <c r="AB54" s="148"/>
      <c r="AD54" s="148"/>
      <c r="AE54" s="148"/>
      <c r="AF54" s="148"/>
    </row>
    <row r="55" spans="1:45" x14ac:dyDescent="0.3">
      <c r="B55" s="152">
        <v>43800</v>
      </c>
      <c r="C55" s="4"/>
      <c r="D55" s="4"/>
      <c r="E55" s="4"/>
      <c r="F55" s="4"/>
      <c r="G55" s="151" t="s">
        <v>197</v>
      </c>
      <c r="I55" s="4"/>
      <c r="J55" s="71"/>
      <c r="K55" s="71"/>
      <c r="L55" s="71"/>
      <c r="M55" s="71"/>
      <c r="N55" s="152">
        <v>43800</v>
      </c>
      <c r="O55" s="4"/>
      <c r="P55" s="4"/>
      <c r="Q55" s="4"/>
      <c r="R55" s="4"/>
      <c r="S55" s="151" t="s">
        <v>201</v>
      </c>
    </row>
    <row r="56" spans="1:45" x14ac:dyDescent="0.3">
      <c r="B56" s="152">
        <v>43831</v>
      </c>
      <c r="C56" s="4"/>
      <c r="D56" s="4"/>
      <c r="E56" s="4"/>
      <c r="F56" s="4"/>
      <c r="G56" s="7">
        <v>316730.60984261916</v>
      </c>
      <c r="H56" s="4">
        <v>-3.4182883778426498E-3</v>
      </c>
      <c r="I56" s="4">
        <v>-6.183279615062931E-5</v>
      </c>
      <c r="N56" s="152">
        <v>43831</v>
      </c>
      <c r="O56" s="4"/>
      <c r="P56" s="4"/>
      <c r="Q56" s="4"/>
      <c r="R56" s="4"/>
      <c r="S56" s="7">
        <v>245595.78647803806</v>
      </c>
      <c r="T56" s="4">
        <v>-1.084310768930408E-2</v>
      </c>
      <c r="U56" s="4">
        <v>-9.9752337503439398E-3</v>
      </c>
    </row>
    <row r="57" spans="1:45" x14ac:dyDescent="0.3">
      <c r="B57" s="152">
        <v>43862</v>
      </c>
      <c r="C57" s="4"/>
      <c r="D57" s="4"/>
      <c r="E57" s="4"/>
      <c r="F57" s="4"/>
      <c r="G57" s="7">
        <v>308962.46925732464</v>
      </c>
      <c r="H57" s="4">
        <v>-2.4526017833118301E-2</v>
      </c>
      <c r="I57" s="4">
        <v>-2.1169562251426279E-2</v>
      </c>
      <c r="J57" s="7"/>
      <c r="K57" s="7"/>
      <c r="L57" s="7"/>
      <c r="M57" s="7"/>
      <c r="N57" s="152">
        <v>43862</v>
      </c>
      <c r="O57" s="4"/>
      <c r="P57" s="4"/>
      <c r="Q57" s="4"/>
      <c r="R57" s="4"/>
      <c r="S57" s="7">
        <v>240774.47813206122</v>
      </c>
      <c r="T57" s="4">
        <v>-1.9631071099047454E-2</v>
      </c>
      <c r="U57" s="4">
        <v>-1.8763197160087314E-2</v>
      </c>
      <c r="V57" s="7"/>
    </row>
    <row r="58" spans="1:45" x14ac:dyDescent="0.3">
      <c r="B58" s="152">
        <v>43891</v>
      </c>
      <c r="C58" s="150" t="s">
        <v>195</v>
      </c>
      <c r="D58" s="4"/>
      <c r="E58" s="151" t="s">
        <v>196</v>
      </c>
      <c r="F58" s="4"/>
      <c r="G58" s="7">
        <v>305665.77144621545</v>
      </c>
      <c r="H58" s="4">
        <v>-1.0670220946361875E-2</v>
      </c>
      <c r="I58" s="4">
        <v>-7.3137653646698549E-3</v>
      </c>
      <c r="J58" s="7"/>
      <c r="K58" s="7"/>
      <c r="L58" s="7"/>
      <c r="M58" s="7"/>
      <c r="N58" s="152">
        <v>43891</v>
      </c>
      <c r="O58" s="150" t="s">
        <v>202</v>
      </c>
      <c r="P58" s="4"/>
      <c r="Q58" s="151" t="s">
        <v>203</v>
      </c>
      <c r="R58" s="4"/>
      <c r="S58" s="7">
        <v>242070.38210013186</v>
      </c>
      <c r="T58" s="4">
        <v>5.3822314479687423E-3</v>
      </c>
      <c r="U58" s="4">
        <v>6.2501053869288836E-3</v>
      </c>
      <c r="V58" s="7"/>
    </row>
    <row r="59" spans="1:45" x14ac:dyDescent="0.3">
      <c r="B59" s="152">
        <v>43922</v>
      </c>
      <c r="C59" s="7">
        <f>1210915+(1210915*D59)</f>
        <v>916789.95865968452</v>
      </c>
      <c r="D59" s="4">
        <v>-0.24289486986313288</v>
      </c>
      <c r="E59" s="7">
        <f>365880+(365880*F59)</f>
        <v>278027.56368693546</v>
      </c>
      <c r="F59" s="4">
        <v>-0.24011270447432087</v>
      </c>
      <c r="G59" s="7">
        <v>230558.76844220411</v>
      </c>
      <c r="H59" s="4">
        <v>-0.24571610569496519</v>
      </c>
      <c r="I59" s="149" t="s">
        <v>194</v>
      </c>
      <c r="M59" s="4"/>
      <c r="N59" s="152">
        <v>43922</v>
      </c>
      <c r="O59" s="7">
        <f>1013777+(1013777*P59)</f>
        <v>877360.75804586592</v>
      </c>
      <c r="P59" s="4">
        <v>-0.13456237609862337</v>
      </c>
      <c r="Q59" s="7">
        <f>647622+(647622*R59)</f>
        <v>562245.39091249171</v>
      </c>
      <c r="R59" s="4">
        <v>-0.13183092774412897</v>
      </c>
      <c r="S59" s="7">
        <v>208944.82900976873</v>
      </c>
      <c r="T59" s="4">
        <v>-0.13684265213685179</v>
      </c>
      <c r="U59" s="4">
        <v>-0.13597477819789164</v>
      </c>
      <c r="V59" s="4"/>
    </row>
    <row r="60" spans="1:45" x14ac:dyDescent="0.3">
      <c r="B60" s="152">
        <v>43952</v>
      </c>
      <c r="C60" s="7">
        <f>C59+(C59*D60)</f>
        <v>900367.46997382282</v>
      </c>
      <c r="D60" s="4">
        <v>-1.79130328934567E-2</v>
      </c>
      <c r="E60" s="7">
        <f>E59+(E59*F60)</f>
        <v>273820.76545814931</v>
      </c>
      <c r="F60" s="4">
        <v>-1.5130867504644676E-2</v>
      </c>
      <c r="G60" s="7">
        <v>225778.30098035175</v>
      </c>
      <c r="H60" s="4">
        <v>-2.073426872528901E-2</v>
      </c>
      <c r="I60" s="4">
        <v>-1.7377813143596987E-2</v>
      </c>
      <c r="M60" s="4"/>
      <c r="N60" s="152">
        <v>43952</v>
      </c>
      <c r="O60" s="7">
        <f t="shared" ref="O60:O67" si="64">O59+(O59*P60)</f>
        <v>922331.36664367409</v>
      </c>
      <c r="P60" s="4">
        <v>5.1256690233069759E-2</v>
      </c>
      <c r="Q60" s="7">
        <f t="shared" ref="Q60:Q67" si="65">Q59+(Q59*R60)</f>
        <v>592599.97299729451</v>
      </c>
      <c r="R60" s="4">
        <v>5.3988138587564169E-2</v>
      </c>
      <c r="S60" s="7">
        <v>219178.19749922145</v>
      </c>
      <c r="T60" s="4">
        <v>4.897641419484134E-2</v>
      </c>
      <c r="U60" s="149">
        <v>4.9844288133801484E-2</v>
      </c>
      <c r="V60" s="4"/>
    </row>
    <row r="61" spans="1:45" x14ac:dyDescent="0.3">
      <c r="B61" s="152">
        <v>43983</v>
      </c>
      <c r="C61" s="7">
        <f t="shared" ref="C61:C67" si="66">C60+(C60*D61)</f>
        <v>914770.51702751475</v>
      </c>
      <c r="D61" s="4">
        <v>1.599685410014947E-2</v>
      </c>
      <c r="E61" s="7">
        <f t="shared" ref="E61:E67" si="67">E60+(E60*F61)</f>
        <v>278962.85094917024</v>
      </c>
      <c r="F61" s="4">
        <v>1.8779019488961494E-2</v>
      </c>
      <c r="G61" s="7">
        <v>228753.06968733808</v>
      </c>
      <c r="H61" s="4">
        <v>1.3175618268317162E-2</v>
      </c>
      <c r="I61" s="4">
        <v>1.6532073850009182E-2</v>
      </c>
      <c r="M61" s="4"/>
      <c r="N61" s="152">
        <v>43983</v>
      </c>
      <c r="O61" s="7">
        <f t="shared" si="64"/>
        <v>936252.50099968608</v>
      </c>
      <c r="P61" s="4">
        <v>1.5093419631461174E-2</v>
      </c>
      <c r="Q61" s="7">
        <f t="shared" si="65"/>
        <v>603162.98928445217</v>
      </c>
      <c r="R61" s="4">
        <v>1.7824867985955582E-2</v>
      </c>
      <c r="S61" s="7">
        <v>221986.55921628492</v>
      </c>
      <c r="T61" s="4">
        <v>1.2813143593232759E-2</v>
      </c>
      <c r="U61" s="4">
        <v>1.3681017532192899E-2</v>
      </c>
      <c r="V61" s="4"/>
    </row>
    <row r="62" spans="1:45" x14ac:dyDescent="0.3">
      <c r="B62" s="152">
        <v>44013</v>
      </c>
      <c r="C62" s="7">
        <f t="shared" si="66"/>
        <v>955133.70512392954</v>
      </c>
      <c r="D62" s="4">
        <v>4.4123840181876699E-2</v>
      </c>
      <c r="E62" s="7">
        <f t="shared" si="67"/>
        <v>292047.88398980722</v>
      </c>
      <c r="F62" s="4">
        <v>4.6906005570688719E-2</v>
      </c>
      <c r="G62" s="7">
        <v>238201.16721849234</v>
      </c>
      <c r="H62" s="4">
        <v>4.1302604350044389E-2</v>
      </c>
      <c r="I62" s="4">
        <v>4.4659059931736411E-2</v>
      </c>
      <c r="M62" s="4"/>
      <c r="N62" s="152">
        <v>44013</v>
      </c>
      <c r="O62" s="7">
        <f t="shared" si="64"/>
        <v>921660.12118356826</v>
      </c>
      <c r="P62" s="4">
        <v>-1.5585944817810098E-2</v>
      </c>
      <c r="Q62" s="7">
        <f t="shared" si="65"/>
        <v>595409.63277189224</v>
      </c>
      <c r="R62" s="4">
        <v>-1.2854496463315691E-2</v>
      </c>
      <c r="S62" s="7">
        <v>218020.49832225472</v>
      </c>
      <c r="T62" s="4">
        <v>-1.7866220856038513E-2</v>
      </c>
      <c r="U62" s="4">
        <v>-1.6998346917078373E-2</v>
      </c>
      <c r="V62" s="4"/>
    </row>
    <row r="63" spans="1:45" x14ac:dyDescent="0.3">
      <c r="B63" s="152">
        <v>44044</v>
      </c>
      <c r="C63" s="7">
        <f t="shared" si="66"/>
        <v>1012279.923642141</v>
      </c>
      <c r="D63" s="4">
        <v>5.9830595665971896E-2</v>
      </c>
      <c r="E63" s="7">
        <f t="shared" si="67"/>
        <v>310333.80836661626</v>
      </c>
      <c r="F63" s="4">
        <v>6.2612761054783916E-2</v>
      </c>
      <c r="G63" s="7">
        <v>251780.86327336341</v>
      </c>
      <c r="H63" s="4">
        <v>5.7009359834139586E-2</v>
      </c>
      <c r="I63" s="4">
        <v>6.0365815415831608E-2</v>
      </c>
      <c r="M63" s="4"/>
      <c r="N63" s="152">
        <v>44044</v>
      </c>
      <c r="O63" s="7">
        <f t="shared" si="64"/>
        <v>914731.84941781918</v>
      </c>
      <c r="P63" s="4">
        <v>-7.5171656085673407E-3</v>
      </c>
      <c r="Q63" s="7">
        <f t="shared" si="65"/>
        <v>592560.17061909451</v>
      </c>
      <c r="R63" s="4">
        <v>-4.7857172540729321E-3</v>
      </c>
      <c r="S63" s="7">
        <v>215884.45521213708</v>
      </c>
      <c r="T63" s="4">
        <v>-9.7974416467957546E-3</v>
      </c>
      <c r="U63" s="4">
        <v>-8.9295677078356141E-3</v>
      </c>
      <c r="V63" s="4"/>
    </row>
    <row r="64" spans="1:45" x14ac:dyDescent="0.3">
      <c r="B64" s="152">
        <v>44075</v>
      </c>
      <c r="C64" s="7">
        <f t="shared" si="66"/>
        <v>1075586.3778327364</v>
      </c>
      <c r="D64" s="4">
        <v>6.2538486353479611E-2</v>
      </c>
      <c r="E64" s="7">
        <f t="shared" si="67"/>
        <v>330605.01498679107</v>
      </c>
      <c r="F64" s="4">
        <v>6.5320651742291624E-2</v>
      </c>
      <c r="G64" s="7">
        <v>266816.52416201547</v>
      </c>
      <c r="H64" s="4">
        <v>5.9717250521647294E-2</v>
      </c>
      <c r="I64" s="4">
        <v>6.3073706103339316E-2</v>
      </c>
      <c r="M64" s="4"/>
      <c r="N64" s="152">
        <v>44075</v>
      </c>
      <c r="O64" s="7">
        <f t="shared" si="64"/>
        <v>930721.88796517428</v>
      </c>
      <c r="P64" s="4">
        <v>1.7480574834616215E-2</v>
      </c>
      <c r="Q64" s="7">
        <f t="shared" si="65"/>
        <v>604537.010528591</v>
      </c>
      <c r="R64" s="4">
        <v>2.0212023189110622E-2</v>
      </c>
      <c r="S64" s="7">
        <v>219165.96343685695</v>
      </c>
      <c r="T64" s="4">
        <v>1.52002987963878E-2</v>
      </c>
      <c r="U64" s="4">
        <v>1.6068172735347941E-2</v>
      </c>
      <c r="V64" s="4"/>
    </row>
    <row r="65" spans="1:25" x14ac:dyDescent="0.3">
      <c r="B65" s="152">
        <v>44105</v>
      </c>
      <c r="C65" s="7">
        <f t="shared" si="66"/>
        <v>1088228.9157729542</v>
      </c>
      <c r="D65" s="4">
        <v>1.1754088933045227E-2</v>
      </c>
      <c r="E65" s="7">
        <f t="shared" si="67"/>
        <v>335410.77356472047</v>
      </c>
      <c r="F65" s="4">
        <v>1.4536254321857251E-2</v>
      </c>
      <c r="G65" s="7">
        <v>269199.95697733096</v>
      </c>
      <c r="H65" s="4">
        <v>8.9328531012129193E-3</v>
      </c>
      <c r="I65" s="4">
        <v>1.228930868290494E-2</v>
      </c>
      <c r="M65" s="12"/>
      <c r="N65" s="152">
        <v>44105</v>
      </c>
      <c r="O65" s="7">
        <f t="shared" si="64"/>
        <v>926722.85562862095</v>
      </c>
      <c r="P65" s="4">
        <v>-4.2966995707991668E-3</v>
      </c>
      <c r="Q65" s="7">
        <f t="shared" si="65"/>
        <v>603590.75823755993</v>
      </c>
      <c r="R65" s="4">
        <v>-1.5652512163047581E-3</v>
      </c>
      <c r="S65" s="7">
        <v>217724.51424100372</v>
      </c>
      <c r="T65" s="4">
        <v>-6.5769756090275815E-3</v>
      </c>
      <c r="U65" s="4">
        <v>-5.7091016700674402E-3</v>
      </c>
      <c r="V65" s="12"/>
    </row>
    <row r="66" spans="1:25" x14ac:dyDescent="0.3">
      <c r="A66" s="17"/>
      <c r="B66" s="152">
        <v>44136</v>
      </c>
      <c r="C66" s="7">
        <f t="shared" si="66"/>
        <v>1075512.4126216059</v>
      </c>
      <c r="D66" s="4">
        <v>-1.1685503819126204E-2</v>
      </c>
      <c r="E66" s="7">
        <f t="shared" si="67"/>
        <v>332424.49793450028</v>
      </c>
      <c r="F66" s="4">
        <v>-8.9033384303141803E-3</v>
      </c>
      <c r="G66" s="7">
        <v>265294.74328741158</v>
      </c>
      <c r="H66" s="4">
        <v>-1.4506739650958512E-2</v>
      </c>
      <c r="I66" s="4">
        <v>-1.1150284069266492E-2</v>
      </c>
      <c r="N66" s="152">
        <v>44136</v>
      </c>
      <c r="O66" s="7">
        <f t="shared" si="64"/>
        <v>938396.12589175382</v>
      </c>
      <c r="P66" s="4">
        <v>1.2596290457533408E-2</v>
      </c>
      <c r="Q66" s="7">
        <f t="shared" si="65"/>
        <v>612842.43972917902</v>
      </c>
      <c r="R66" s="4">
        <v>1.5327738812027817E-2</v>
      </c>
      <c r="S66" s="7">
        <v>219970.56346935011</v>
      </c>
      <c r="T66" s="4">
        <v>1.0316014419304994E-2</v>
      </c>
      <c r="U66" s="4">
        <v>1.1183888358265134E-2</v>
      </c>
      <c r="Y66" s="11"/>
    </row>
    <row r="67" spans="1:25" x14ac:dyDescent="0.3">
      <c r="A67" s="44"/>
      <c r="B67" s="152">
        <v>44166</v>
      </c>
      <c r="C67" s="7">
        <f t="shared" si="66"/>
        <v>1083421.8591005057</v>
      </c>
      <c r="D67" s="4">
        <v>7.3541191957238539E-3</v>
      </c>
      <c r="E67" s="7">
        <f t="shared" si="67"/>
        <v>335794.04724843585</v>
      </c>
      <c r="F67" s="4">
        <v>1.0136284584535877E-2</v>
      </c>
      <c r="G67" s="7">
        <v>266497.29341578699</v>
      </c>
      <c r="H67" s="4">
        <v>4.5328833638915451E-3</v>
      </c>
      <c r="I67" s="4">
        <v>7.8893389455835655E-3</v>
      </c>
      <c r="N67" s="152">
        <v>44166</v>
      </c>
      <c r="O67" s="7">
        <f t="shared" si="64"/>
        <v>922895.29167020391</v>
      </c>
      <c r="P67" s="4">
        <v>-1.6518433733749248E-2</v>
      </c>
      <c r="Q67" s="7">
        <f t="shared" si="65"/>
        <v>604393.18997284595</v>
      </c>
      <c r="R67" s="4">
        <v>-1.3786985379254841E-2</v>
      </c>
      <c r="S67" s="7">
        <v>215835.40068831141</v>
      </c>
      <c r="T67" s="4">
        <v>-1.8798709771977663E-2</v>
      </c>
      <c r="U67" s="4">
        <v>-1.7930835833017522E-2</v>
      </c>
      <c r="Y67" s="43"/>
    </row>
    <row r="68" spans="1:25" x14ac:dyDescent="0.3">
      <c r="A68" s="17"/>
      <c r="B68" s="17"/>
      <c r="C68" s="17"/>
      <c r="Y68" s="43"/>
    </row>
    <row r="69" spans="1:25" x14ac:dyDescent="0.3">
      <c r="A69" s="17"/>
      <c r="B69" s="17"/>
      <c r="C69" s="17"/>
    </row>
    <row r="75" spans="1:25" x14ac:dyDescent="0.3">
      <c r="D75" s="11"/>
      <c r="E75" s="11"/>
      <c r="F75" s="11"/>
      <c r="G75" s="11"/>
      <c r="H75" s="11"/>
      <c r="I75" s="11"/>
      <c r="J75" s="11"/>
      <c r="K75" s="11"/>
      <c r="L75" s="11"/>
      <c r="M75" s="11"/>
    </row>
  </sheetData>
  <sheetProtection algorithmName="SHA-512" hashValue="JXwG+UbFPm11pSzG0FZg/spbdGa7WKbYDy3bgmgnMd3gzBnso5X3l58NhmDzZGppLCxyEIIRGq9QEf+7mYmPAg==" saltValue="4LKe/xhRrrFt7tx35S8YLQ==" spinCount="100000" sheet="1" objects="1" scenarios="1"/>
  <conditionalFormatting sqref="B2:M2">
    <cfRule type="duplicateValues" dxfId="28" priority="29"/>
  </conditionalFormatting>
  <conditionalFormatting sqref="N2:V2">
    <cfRule type="duplicateValues" dxfId="27" priority="28"/>
  </conditionalFormatting>
  <conditionalFormatting sqref="N3:V3">
    <cfRule type="duplicateValues" dxfId="26" priority="26"/>
  </conditionalFormatting>
  <conditionalFormatting sqref="B4:M4">
    <cfRule type="duplicateValues" dxfId="25" priority="25"/>
  </conditionalFormatting>
  <conditionalFormatting sqref="B4:M4">
    <cfRule type="duplicateValues" dxfId="24" priority="24"/>
  </conditionalFormatting>
  <conditionalFormatting sqref="N4:V4">
    <cfRule type="duplicateValues" dxfId="23" priority="23"/>
  </conditionalFormatting>
  <conditionalFormatting sqref="N4:V4">
    <cfRule type="duplicateValues" dxfId="22" priority="22"/>
  </conditionalFormatting>
  <conditionalFormatting sqref="B5:M5">
    <cfRule type="duplicateValues" dxfId="21" priority="21"/>
  </conditionalFormatting>
  <conditionalFormatting sqref="B5:M5">
    <cfRule type="duplicateValues" dxfId="20" priority="20"/>
  </conditionalFormatting>
  <conditionalFormatting sqref="N5:V5">
    <cfRule type="duplicateValues" dxfId="19" priority="19"/>
  </conditionalFormatting>
  <conditionalFormatting sqref="N5:V5">
    <cfRule type="duplicateValues" dxfId="18" priority="18"/>
  </conditionalFormatting>
  <conditionalFormatting sqref="B6:M6">
    <cfRule type="duplicateValues" dxfId="17" priority="17"/>
  </conditionalFormatting>
  <conditionalFormatting sqref="B6:M6">
    <cfRule type="duplicateValues" dxfId="16" priority="16"/>
  </conditionalFormatting>
  <conditionalFormatting sqref="N6:V6">
    <cfRule type="duplicateValues" dxfId="15" priority="15"/>
  </conditionalFormatting>
  <conditionalFormatting sqref="N6:V6">
    <cfRule type="duplicateValues" dxfId="14" priority="14"/>
  </conditionalFormatting>
  <conditionalFormatting sqref="N7:V7">
    <cfRule type="duplicateValues" dxfId="13" priority="13"/>
  </conditionalFormatting>
  <conditionalFormatting sqref="N7:V7">
    <cfRule type="duplicateValues" dxfId="12" priority="12"/>
  </conditionalFormatting>
  <conditionalFormatting sqref="B7:M7">
    <cfRule type="duplicateValues" dxfId="11" priority="11"/>
  </conditionalFormatting>
  <conditionalFormatting sqref="B7:M7">
    <cfRule type="duplicateValues" dxfId="10" priority="10"/>
  </conditionalFormatting>
  <conditionalFormatting sqref="N8:V8">
    <cfRule type="duplicateValues" dxfId="9" priority="9"/>
  </conditionalFormatting>
  <conditionalFormatting sqref="N8:V8">
    <cfRule type="duplicateValues" dxfId="8" priority="8"/>
  </conditionalFormatting>
  <conditionalFormatting sqref="B8:M8">
    <cfRule type="duplicateValues" dxfId="7" priority="7"/>
  </conditionalFormatting>
  <conditionalFormatting sqref="B8:M8">
    <cfRule type="duplicateValues" dxfId="6" priority="6"/>
  </conditionalFormatting>
  <conditionalFormatting sqref="N9:V15">
    <cfRule type="duplicateValues" dxfId="5" priority="5"/>
  </conditionalFormatting>
  <conditionalFormatting sqref="N9:V15">
    <cfRule type="duplicateValues" dxfId="4" priority="4"/>
  </conditionalFormatting>
  <conditionalFormatting sqref="B9:M15">
    <cfRule type="duplicateValues" dxfId="3" priority="3"/>
  </conditionalFormatting>
  <conditionalFormatting sqref="B9:M15">
    <cfRule type="duplicateValues" dxfId="2" priority="2"/>
  </conditionalFormatting>
  <conditionalFormatting sqref="N14:V15 B2:V3 B16:V49">
    <cfRule type="duplicateValues" dxfId="1" priority="33"/>
  </conditionalFormatting>
  <conditionalFormatting sqref="B3:V3">
    <cfRule type="duplicateValues" dxfId="0" priority="38"/>
  </conditionalFormatting>
  <conditionalFormatting sqref="Z50:AS5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4" r:id="rId1" display="https://www.pressgazette.co.uk/national-newspaper-print-abcs-daily-star-overtakes-daily-telegraph-for-first-time-in-over-a-year/"/>
    <hyperlink ref="A15" r:id="rId2" display="https://www.pressgazette.co.uk/national-newspaper-abcs-metro-climbs-above-the-suns-total-circulation-as-mirror-and-telegraph-titles-post-double-digit-drops/"/>
    <hyperlink ref="A16" r:id="rId3" display="https://www.pressgazette.co.uk/national-newspaper-abcs-sun-regains-top-spot-as-city-am-times-and-observer-fare-best-amid-industry-wide-circulation-decline/"/>
    <hyperlink ref="A17" r:id="rId4" display="https://www.pressgazette.co.uk/national-newspaper-abcs-daily-telegraph-decision-to-stop-selling-bulks-sees-circulation-fall-by-nearly-a-fifth-year-on-year/"/>
    <hyperlink ref="A19" r:id="rId5" display="https://www.pressgazette.co.uk/national-newspaper-abcs-free-metro-tops-circulation-figures-again-but-sun-still-uks-best-selling-newspaper-web-figures/"/>
    <hyperlink ref="A20" r:id="rId6" display="https://www.pressgazette.co.uk/national-newspaper-abcs-double-digit-drop-for-mail-titles-as-metro-only-uk-paper-to-see-circulation-growth-in-july/"/>
    <hyperlink ref="A21" r:id="rId7" display="https://www.pressgazette.co.uk/national-abcs-free-evening-standard-only-uk-paper-to-see-circulation-growth-in-august/"/>
    <hyperlink ref="A22" r:id="rId8" display="https://www.pressgazette.co.uk/national-newspaper-online-abcs-mail-online-audience-down-nearly-a-fifth-in-september/"/>
    <hyperlink ref="A23" r:id="rId9" display="https://www.pressgazette.co.uk/national-newspaper-online-abcs-metro-sees-lowest-circulation-drop-as-industry-wide-decline-continues/"/>
    <hyperlink ref="A24" r:id="rId10" display="https://www.pressgazette.co.uk/national-newspaper-online-abcs-web-figures-in-double-digit-drop-as-print-circulation-falls-across-the-board/"/>
    <hyperlink ref="A25" r:id="rId11" display="https://www.pressgazette.co.uk/national-newspaper-abcs-telegraph-y-o-y-circulation-decline-slows-as-bulk-sales-distortion-ends/"/>
    <hyperlink ref="A26" r:id="rId12" display="https://www.pressgazette.co.uk/national-newspaper-abcs-mail-titles-see-year-on-year-circulation-lift-as-bulk-sales-distortion-ends/"/>
    <hyperlink ref="A27" r:id="rId13" display="https://www.pressgazette.co.uk/national-newsbrand-abcs-full-figures-for-february-2019/"/>
    <hyperlink ref="A28" r:id="rId14" display="https://www.pressgazette.co.uk/national-newsbrand-abcs-full-circulation-figures-for-march-2019/"/>
    <hyperlink ref="A29" r:id="rId15" display="https://www.pressgazette.co.uk/national-newsbrand-abcs-bulk-sales-help-times-climb-above-sunday-mirror-in-circulation-game/"/>
    <hyperlink ref="A30" r:id="rId16" display="https://www.pressgazette.co.uk/national-newsbrand-abcs-sunday-newspapers-hit-by-biggest-circulation-drops/"/>
    <hyperlink ref="A31" r:id="rId17" display="https://www.pressgazette.co.uk/national-newsbrand-abcs-tabloids-worst-hit-as-circulations-fall-year-on-year/"/>
    <hyperlink ref="A32" r:id="rId18" display="https://www.pressgazette.co.uk/national-newspaper-abcs-guardian-sees-smallest-circulation-decline-for-july-2019/"/>
    <hyperlink ref="A33" r:id="rId19" display="https://www.pressgazette.co.uk/national-newspaper-abcs-guardian-sees-smallest-circulation-decline-in-august-as-daily-star-sunday-worst-hit/"/>
    <hyperlink ref="A34" r:id="rId20" display="https://www.pressgazette.co.uk/national-newspaper-abcs-daily-mail-closes-on-suns-position-as-top-selling-title/"/>
    <hyperlink ref="A35" r:id="rId21" display="https://www.pressgazette.co.uk/national-newspaper-abcs-guardian-and-observer-see-smallest-circulation-drop-among-paid-for-titles/"/>
    <hyperlink ref="A36" r:id="rId22" display="https://www.pressgazette.co.uk/national-newspaper-abcs-full-figures-for-november-2019/"/>
    <hyperlink ref="A37" r:id="rId23" display="https://www.pressgazette.co.uk/national-newspaper-abcs-full-figures-december-2019-observer/"/>
    <hyperlink ref="A38" r:id="rId24" display="https://www.pressgazette.co.uk/national-newspaper-abc-daily-star-sunday-print-drop-first-2020-circulation-figures/"/>
    <hyperlink ref="A39" r:id="rId25" display="https://www.pressgazette.co.uk/national-newspaper-abcs-daily-mail-closes-circulation-gap-on-sun-to-5500-copies/"/>
    <hyperlink ref="A40" r:id="rId26" display="https://www.pressgazette.co.uk/national-newspaper-abcs-print-circulations-held-during-coronavirus-outbreak-before-uk-lockdown/"/>
    <hyperlink ref="A41" r:id="rId27" display="https://www.pressgazette.co.uk/national-newsbrand-abc-sales-slump-during-uk-lockdown/"/>
    <hyperlink ref="A42" r:id="rId28" display="https://www.pressgazette.co.uk/abcs-national-newspapers-show-signs-of-recovery-from-covid-19-circulation-slump/"/>
    <hyperlink ref="A43" r:id="rId29" display="https://www.pressgazette.co.uk/june-uk-national-press-abcs-daily-star-sees-biggest-recovery-from-covid-19-lockdown-sales-slump/"/>
    <hyperlink ref="A44" r:id="rId30" display="https://www.pressgazette.co.uk/july-national-press-abcs-free-dailies-standard-and-metro-see-slow-circulation-recovery-as-lockdown-eases/"/>
    <hyperlink ref="A45" r:id="rId31" display="https://www.pressgazette.co.uk/august-national-press-abcs-ft-takes-hardest-hit-since-last-year-as-observer-and-mos-fare-best/"/>
    <hyperlink ref="A46" r:id="rId32" display="https://www.pressgazette.co.uk/september-national-press-abcs-daily-mail-print-sale-back-over-1m-for-first-time-in-six-months/"/>
    <hyperlink ref="A49" r:id="rId33" display="https://www.pressgazette.co.uk/most-popular-newspapers-uk-abc-monthly-circulation-figures/"/>
    <hyperlink ref="A18" r:id="rId34" display="https://www.pressgazette.co.uk/national-newspaper-abcs-industry-wide-circulation-decline-continues-as-metro-and-sun-top-the-table/"/>
    <hyperlink ref="A2" r:id="rId35" display="https://www.pressgazette.co.uk/national-newspaper-print-abcs-for-jan-2017-observer-up-year-on-year-the-sun-is-fastest-riser-month-on-month/"/>
    <hyperlink ref="A3" r:id="rId36" display="https://www.pressgazette.co.uk/metro-circulation-overtakes-daily-mail-and-is-within-30000-of-the-sun-on-weekdays/"/>
    <hyperlink ref="A4" r:id="rId37" display="https://www.pressgazette.co.uk/abcs-times-records-biggest-print-growth-amid-declining-national-press-circulation-figures/"/>
    <hyperlink ref="A5" r:id="rId38" display="https://www.pressgazette.co.uk/print-abcs-bulks-boost-times-as-trinity-mirror-nationals-and-scottish-dailies-record-double-digital-circulation-falls/"/>
    <hyperlink ref="A6" r:id="rId39" display="https://www.pressgazette.co.uk/print-abc-metro-overtakes-sun-in-uk-weekday-distribution-but-murdoch-title-still-britains-best-selling-paper/"/>
    <hyperlink ref="A7" r:id="rId40" display="https://www.pressgazette.co.uk/the-sun-mirror-and-daily-star-all-lose-sales-by-more-than-10-per-cent-year-on-year-in-june/"/>
    <hyperlink ref="A8" r:id="rId41" display="https://www.pressgazette.co.uk/print-abcs-metro-only-newspaper-to-grow-distribution-as-all-paid-for-nationals-lost-sales-in-july/"/>
    <hyperlink ref="A9" r:id="rId42" display="https://www.pressgazette.co.uk/abc-national-press-circulation-figures-mirror-titles-were-the-biggest-fallers-in-august/"/>
    <hyperlink ref="A10" r:id="rId43" display="https://www.pressgazette.co.uk/national-newspaper-abcs-bulks-helped-times-and-daily-telegraph-boost-print-circulations-in-september/"/>
    <hyperlink ref="A11" r:id="rId44" display="https://www.pressgazette.co.uk/print-abcs-mirror-national-titles-hit-hardest-amid-industry-wide-circulation-drop/"/>
    <hyperlink ref="A12" r:id="rId45" display="https://www.pressgazette.co.uk/abc-increased-bulks-help-telegraph-become-only-uk-newspaper-to-increase-circulation-in-november/"/>
    <hyperlink ref="A13" r:id="rId46" display="https://www.pressgazette.co.uk/times-overtakes-telegraph-headline-print-circulation-for-first-time-abc-figures-show/"/>
  </hyperlinks>
  <pageMargins left="0.7" right="0.7" top="0.75" bottom="0.75" header="0.3" footer="0.3"/>
  <pageSetup orientation="portrait" r:id="rId47"/>
  <legacyDrawing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7"/>
  <sheetViews>
    <sheetView tabSelected="1" topLeftCell="A37" workbookViewId="0">
      <selection activeCell="G50" sqref="G50"/>
    </sheetView>
  </sheetViews>
  <sheetFormatPr defaultRowHeight="14.4" x14ac:dyDescent="0.3"/>
  <cols>
    <col min="1" max="1" width="27" customWidth="1"/>
    <col min="2" max="16" width="12.6640625" customWidth="1"/>
  </cols>
  <sheetData>
    <row r="3" spans="1:16" x14ac:dyDescent="0.3">
      <c r="A3" t="s">
        <v>73</v>
      </c>
      <c r="B3" s="3" t="s">
        <v>74</v>
      </c>
    </row>
    <row r="4" spans="1:16" x14ac:dyDescent="0.3">
      <c r="B4" s="3"/>
    </row>
    <row r="5" spans="1:16" x14ac:dyDescent="0.3">
      <c r="A5" s="1" t="s">
        <v>77</v>
      </c>
    </row>
    <row r="6" spans="1:16" x14ac:dyDescent="0.3">
      <c r="A6" s="17"/>
      <c r="B6" s="18" t="s">
        <v>40</v>
      </c>
      <c r="C6" s="18"/>
      <c r="D6" s="17"/>
      <c r="E6" s="17"/>
      <c r="F6" s="17"/>
      <c r="G6" s="18" t="s">
        <v>41</v>
      </c>
      <c r="H6" s="18"/>
      <c r="I6" s="17"/>
      <c r="J6" s="17"/>
      <c r="K6" s="17"/>
      <c r="L6" s="18" t="s">
        <v>42</v>
      </c>
      <c r="M6" s="18"/>
      <c r="N6" s="17"/>
      <c r="O6" s="17"/>
      <c r="P6" s="21"/>
    </row>
    <row r="7" spans="1:16" x14ac:dyDescent="0.3">
      <c r="A7" s="9"/>
      <c r="B7" s="19" t="s">
        <v>43</v>
      </c>
      <c r="C7" s="19" t="s">
        <v>44</v>
      </c>
      <c r="D7" s="9" t="s">
        <v>45</v>
      </c>
      <c r="E7" s="9" t="s">
        <v>46</v>
      </c>
      <c r="F7" s="9" t="s">
        <v>47</v>
      </c>
      <c r="G7" s="19" t="s">
        <v>43</v>
      </c>
      <c r="H7" s="19" t="s">
        <v>44</v>
      </c>
      <c r="I7" s="9" t="s">
        <v>45</v>
      </c>
      <c r="J7" s="9" t="s">
        <v>46</v>
      </c>
      <c r="K7" s="9" t="s">
        <v>47</v>
      </c>
      <c r="L7" s="19" t="s">
        <v>43</v>
      </c>
      <c r="M7" s="19" t="s">
        <v>44</v>
      </c>
      <c r="N7" s="9" t="s">
        <v>45</v>
      </c>
      <c r="O7" s="9" t="s">
        <v>46</v>
      </c>
      <c r="P7" s="22" t="s">
        <v>47</v>
      </c>
    </row>
    <row r="8" spans="1:16" x14ac:dyDescent="0.3">
      <c r="A8" t="s">
        <v>0</v>
      </c>
      <c r="B8" s="29">
        <v>10222</v>
      </c>
      <c r="C8" s="29">
        <v>6991</v>
      </c>
      <c r="D8" s="24">
        <v>616</v>
      </c>
      <c r="E8" s="24">
        <v>660</v>
      </c>
      <c r="F8" s="24">
        <v>2417</v>
      </c>
      <c r="G8" s="29">
        <v>23602</v>
      </c>
      <c r="H8" s="29">
        <v>17523</v>
      </c>
      <c r="I8" s="24">
        <v>1776</v>
      </c>
      <c r="J8" s="24">
        <v>1912</v>
      </c>
      <c r="K8" s="24">
        <v>5361</v>
      </c>
      <c r="L8" s="23">
        <v>38217</v>
      </c>
      <c r="M8" s="23">
        <v>32772</v>
      </c>
      <c r="N8" s="24">
        <v>3092</v>
      </c>
      <c r="O8" s="24">
        <v>3740</v>
      </c>
      <c r="P8" s="25">
        <v>6900</v>
      </c>
    </row>
    <row r="9" spans="1:16" x14ac:dyDescent="0.3">
      <c r="A9" t="s">
        <v>1</v>
      </c>
      <c r="B9" s="23">
        <v>8215</v>
      </c>
      <c r="C9" s="23">
        <v>4585</v>
      </c>
      <c r="D9" s="24">
        <v>558</v>
      </c>
      <c r="E9" s="24">
        <v>1071</v>
      </c>
      <c r="F9" s="24">
        <v>2382</v>
      </c>
      <c r="G9" s="23">
        <v>19936</v>
      </c>
      <c r="H9" s="23">
        <v>13105</v>
      </c>
      <c r="I9" s="24">
        <v>1491</v>
      </c>
      <c r="J9" s="24">
        <v>2573</v>
      </c>
      <c r="K9" s="24">
        <v>5005</v>
      </c>
      <c r="L9" s="23">
        <v>33526</v>
      </c>
      <c r="M9" s="23">
        <v>26511</v>
      </c>
      <c r="N9" s="24">
        <v>2310</v>
      </c>
      <c r="O9" s="24">
        <v>4906</v>
      </c>
      <c r="P9" s="25">
        <v>6544</v>
      </c>
    </row>
    <row r="10" spans="1:16" x14ac:dyDescent="0.3">
      <c r="A10" t="s">
        <v>2</v>
      </c>
      <c r="B10" s="23">
        <v>6356</v>
      </c>
      <c r="C10" s="23">
        <v>4744</v>
      </c>
      <c r="D10" s="24">
        <v>549</v>
      </c>
      <c r="E10" s="24">
        <v>295</v>
      </c>
      <c r="F10" s="24">
        <v>889</v>
      </c>
      <c r="G10" s="23">
        <v>18062</v>
      </c>
      <c r="H10" s="23">
        <v>14055</v>
      </c>
      <c r="I10" s="24">
        <v>1711</v>
      </c>
      <c r="J10" s="24">
        <v>1137</v>
      </c>
      <c r="K10" s="24">
        <v>2272</v>
      </c>
      <c r="L10" s="23">
        <v>32049</v>
      </c>
      <c r="M10" s="23">
        <v>27221</v>
      </c>
      <c r="N10" s="24">
        <v>2631</v>
      </c>
      <c r="O10" s="24">
        <v>2821</v>
      </c>
      <c r="P10" s="25">
        <v>3339</v>
      </c>
    </row>
    <row r="11" spans="1:16" x14ac:dyDescent="0.3">
      <c r="A11" t="s">
        <v>9</v>
      </c>
      <c r="B11" s="20">
        <v>5487</v>
      </c>
      <c r="C11" s="20">
        <v>3245</v>
      </c>
      <c r="D11" s="7">
        <v>457</v>
      </c>
      <c r="E11" s="7">
        <v>1367</v>
      </c>
      <c r="F11" s="7">
        <v>634</v>
      </c>
      <c r="G11" s="20">
        <v>14240</v>
      </c>
      <c r="H11" s="20">
        <v>9863</v>
      </c>
      <c r="I11" s="7">
        <v>1101</v>
      </c>
      <c r="J11" s="7">
        <v>2923</v>
      </c>
      <c r="K11" s="7">
        <v>1814</v>
      </c>
      <c r="L11" s="23">
        <v>24165</v>
      </c>
      <c r="M11" s="23">
        <v>19078</v>
      </c>
      <c r="N11" s="24">
        <v>1817</v>
      </c>
      <c r="O11" s="24">
        <v>5058</v>
      </c>
      <c r="P11" s="25">
        <v>2932</v>
      </c>
    </row>
    <row r="12" spans="1:16" x14ac:dyDescent="0.3">
      <c r="A12" t="s">
        <v>11</v>
      </c>
      <c r="B12" s="23">
        <v>4892</v>
      </c>
      <c r="C12" s="23">
        <v>2354</v>
      </c>
      <c r="D12" s="24">
        <v>264</v>
      </c>
      <c r="E12" s="24">
        <v>129</v>
      </c>
      <c r="F12" s="24">
        <v>2301</v>
      </c>
      <c r="G12" s="23">
        <v>14103</v>
      </c>
      <c r="H12" s="23">
        <v>8455</v>
      </c>
      <c r="I12" s="24">
        <v>899</v>
      </c>
      <c r="J12" s="24">
        <v>569</v>
      </c>
      <c r="K12" s="24">
        <v>5589</v>
      </c>
      <c r="L12" s="23">
        <v>26194</v>
      </c>
      <c r="M12" s="23">
        <v>19598</v>
      </c>
      <c r="N12" s="24">
        <v>1710</v>
      </c>
      <c r="O12" s="24">
        <v>1567</v>
      </c>
      <c r="P12" s="25">
        <v>8748</v>
      </c>
    </row>
    <row r="13" spans="1:16" x14ac:dyDescent="0.3">
      <c r="A13" t="s">
        <v>6</v>
      </c>
      <c r="B13" s="23">
        <v>3928</v>
      </c>
      <c r="C13" s="23">
        <v>2747</v>
      </c>
      <c r="D13" s="24">
        <v>351</v>
      </c>
      <c r="E13" s="24">
        <v>355</v>
      </c>
      <c r="F13" s="24">
        <v>525</v>
      </c>
      <c r="G13" s="23">
        <v>13196</v>
      </c>
      <c r="H13" s="23">
        <v>9934</v>
      </c>
      <c r="I13" s="24">
        <v>1371</v>
      </c>
      <c r="J13" s="24">
        <v>1338</v>
      </c>
      <c r="K13" s="24">
        <v>1123</v>
      </c>
      <c r="L13" s="23">
        <v>27014</v>
      </c>
      <c r="M13" s="23">
        <v>22041</v>
      </c>
      <c r="N13" s="24">
        <v>2273</v>
      </c>
      <c r="O13" s="24">
        <v>3739</v>
      </c>
      <c r="P13" s="25">
        <v>1613</v>
      </c>
    </row>
    <row r="14" spans="1:16" x14ac:dyDescent="0.3">
      <c r="A14" t="s">
        <v>3</v>
      </c>
      <c r="B14" s="23">
        <v>2616</v>
      </c>
      <c r="C14" s="23">
        <v>1265</v>
      </c>
      <c r="D14" s="24">
        <v>271</v>
      </c>
      <c r="E14" s="24">
        <v>148</v>
      </c>
      <c r="F14" s="24">
        <v>1001</v>
      </c>
      <c r="G14" s="23">
        <v>8440</v>
      </c>
      <c r="H14" s="23">
        <v>5053</v>
      </c>
      <c r="I14" s="24">
        <v>955</v>
      </c>
      <c r="J14" s="24">
        <v>457</v>
      </c>
      <c r="K14" s="24">
        <v>2760</v>
      </c>
      <c r="L14" s="23">
        <v>16606</v>
      </c>
      <c r="M14" s="23">
        <v>12749</v>
      </c>
      <c r="N14" s="24">
        <v>2341</v>
      </c>
      <c r="O14" s="24">
        <v>1067</v>
      </c>
      <c r="P14" s="25">
        <v>4041</v>
      </c>
    </row>
    <row r="15" spans="1:16" x14ac:dyDescent="0.3">
      <c r="A15" t="s">
        <v>48</v>
      </c>
      <c r="B15" s="23">
        <v>2588</v>
      </c>
      <c r="C15" s="23">
        <v>1183</v>
      </c>
      <c r="D15" s="24">
        <v>188</v>
      </c>
      <c r="E15" s="24">
        <v>116</v>
      </c>
      <c r="F15" s="24">
        <v>1179</v>
      </c>
      <c r="G15" s="23">
        <v>7729</v>
      </c>
      <c r="H15" s="23">
        <v>4725</v>
      </c>
      <c r="I15" s="24">
        <v>615</v>
      </c>
      <c r="J15" s="24">
        <v>527</v>
      </c>
      <c r="K15" s="24">
        <v>2525</v>
      </c>
      <c r="L15" s="23">
        <v>15239</v>
      </c>
      <c r="M15" s="23">
        <v>11321</v>
      </c>
      <c r="N15" s="24">
        <v>1231</v>
      </c>
      <c r="O15" s="24">
        <v>1537</v>
      </c>
      <c r="P15" s="25">
        <v>3664</v>
      </c>
    </row>
    <row r="16" spans="1:16" x14ac:dyDescent="0.3">
      <c r="A16" t="s">
        <v>4</v>
      </c>
      <c r="B16" s="23">
        <v>2451</v>
      </c>
      <c r="C16" s="23">
        <v>1256</v>
      </c>
      <c r="D16" s="24">
        <v>212</v>
      </c>
      <c r="E16" s="24">
        <v>239</v>
      </c>
      <c r="F16" s="24">
        <v>780</v>
      </c>
      <c r="G16" s="23">
        <v>8981</v>
      </c>
      <c r="H16" s="23">
        <v>5746</v>
      </c>
      <c r="I16" s="24">
        <v>756</v>
      </c>
      <c r="J16" s="24">
        <v>1170</v>
      </c>
      <c r="K16" s="24">
        <v>1778</v>
      </c>
      <c r="L16" s="23">
        <v>19697</v>
      </c>
      <c r="M16" s="23">
        <v>14411</v>
      </c>
      <c r="N16" s="24">
        <v>1497</v>
      </c>
      <c r="O16" s="24">
        <v>3719</v>
      </c>
      <c r="P16" s="25">
        <v>2683</v>
      </c>
    </row>
    <row r="17" spans="1:16" x14ac:dyDescent="0.3">
      <c r="A17" t="s">
        <v>5</v>
      </c>
      <c r="B17" s="23">
        <v>1343</v>
      </c>
      <c r="C17" s="23">
        <v>770</v>
      </c>
      <c r="D17" s="24">
        <v>72</v>
      </c>
      <c r="E17" s="24">
        <v>85</v>
      </c>
      <c r="F17" s="24">
        <v>434</v>
      </c>
      <c r="G17" s="23">
        <v>4936</v>
      </c>
      <c r="H17" s="23">
        <v>3558</v>
      </c>
      <c r="I17" s="24">
        <v>313</v>
      </c>
      <c r="J17" s="24">
        <v>280</v>
      </c>
      <c r="K17" s="24">
        <v>967</v>
      </c>
      <c r="L17" s="23">
        <v>10453</v>
      </c>
      <c r="M17" s="23">
        <v>8608</v>
      </c>
      <c r="N17" s="24">
        <v>600</v>
      </c>
      <c r="O17" s="24">
        <v>545</v>
      </c>
      <c r="P17" s="25">
        <v>1376</v>
      </c>
    </row>
    <row r="18" spans="1:16" x14ac:dyDescent="0.3">
      <c r="A18" t="s">
        <v>7</v>
      </c>
      <c r="B18" s="23">
        <v>979</v>
      </c>
      <c r="C18" s="23">
        <v>475</v>
      </c>
      <c r="D18" s="24">
        <v>90</v>
      </c>
      <c r="E18" s="24">
        <v>36</v>
      </c>
      <c r="F18" s="24">
        <v>385</v>
      </c>
      <c r="G18" s="23">
        <v>3481</v>
      </c>
      <c r="H18" s="23">
        <v>2181</v>
      </c>
      <c r="I18" s="24">
        <v>388</v>
      </c>
      <c r="J18" s="24">
        <v>225</v>
      </c>
      <c r="K18" s="24">
        <v>780</v>
      </c>
      <c r="L18" s="23">
        <v>7669</v>
      </c>
      <c r="M18" s="23">
        <v>5376</v>
      </c>
      <c r="N18" s="24">
        <v>824</v>
      </c>
      <c r="O18" s="24">
        <v>808</v>
      </c>
      <c r="P18" s="25">
        <v>1189</v>
      </c>
    </row>
    <row r="19" spans="1:16" x14ac:dyDescent="0.3">
      <c r="A19" s="9" t="s">
        <v>8</v>
      </c>
      <c r="B19" s="26" t="s">
        <v>49</v>
      </c>
      <c r="C19" s="26" t="s">
        <v>49</v>
      </c>
      <c r="D19" s="27" t="s">
        <v>49</v>
      </c>
      <c r="E19" s="27" t="s">
        <v>49</v>
      </c>
      <c r="F19" s="27" t="s">
        <v>49</v>
      </c>
      <c r="G19" s="26" t="s">
        <v>49</v>
      </c>
      <c r="H19" s="26" t="s">
        <v>49</v>
      </c>
      <c r="I19" s="27" t="s">
        <v>49</v>
      </c>
      <c r="J19" s="27" t="s">
        <v>49</v>
      </c>
      <c r="K19" s="27" t="s">
        <v>49</v>
      </c>
      <c r="L19" s="26" t="s">
        <v>49</v>
      </c>
      <c r="M19" s="26" t="s">
        <v>49</v>
      </c>
      <c r="N19" s="27" t="s">
        <v>49</v>
      </c>
      <c r="O19" s="27" t="s">
        <v>49</v>
      </c>
      <c r="P19" s="28" t="s">
        <v>49</v>
      </c>
    </row>
    <row r="24" spans="1:16" x14ac:dyDescent="0.3">
      <c r="A24" t="s">
        <v>50</v>
      </c>
    </row>
    <row r="25" spans="1:16" x14ac:dyDescent="0.3">
      <c r="A25" t="s">
        <v>51</v>
      </c>
    </row>
    <row r="27" spans="1:16" ht="30.75" customHeight="1" x14ac:dyDescent="0.3">
      <c r="B27" s="145" t="s">
        <v>182</v>
      </c>
      <c r="C27" s="145" t="s">
        <v>183</v>
      </c>
      <c r="D27" s="145" t="s">
        <v>184</v>
      </c>
      <c r="E27" s="145" t="s">
        <v>75</v>
      </c>
      <c r="F27" s="145" t="s">
        <v>76</v>
      </c>
      <c r="G27" t="s">
        <v>52</v>
      </c>
      <c r="J27" t="s">
        <v>53</v>
      </c>
    </row>
    <row r="28" spans="1:16" x14ac:dyDescent="0.3">
      <c r="A28" t="s">
        <v>84</v>
      </c>
      <c r="B28" s="7">
        <v>7162000</v>
      </c>
      <c r="C28" s="2">
        <v>10222000</v>
      </c>
      <c r="D28" s="4">
        <f>(C28-B28)/B28</f>
        <v>0.42725495671600111</v>
      </c>
      <c r="E28" s="4">
        <f t="shared" ref="E28:E38" si="0">C28/$C$39</f>
        <v>0.20828493999225706</v>
      </c>
      <c r="F28" s="4">
        <f>E28</f>
        <v>0.20828493999225706</v>
      </c>
      <c r="G28" t="s">
        <v>54</v>
      </c>
      <c r="J28">
        <v>11</v>
      </c>
      <c r="K28" t="s">
        <v>55</v>
      </c>
    </row>
    <row r="29" spans="1:16" x14ac:dyDescent="0.3">
      <c r="A29" t="s">
        <v>1</v>
      </c>
      <c r="B29" s="7">
        <v>6461000</v>
      </c>
      <c r="C29" s="2">
        <v>8215000</v>
      </c>
      <c r="D29" s="4">
        <f t="shared" ref="D29:D38" si="1">(C29-B29)/B29</f>
        <v>0.27147500386937007</v>
      </c>
      <c r="E29" s="4">
        <f t="shared" si="0"/>
        <v>0.16739001976485932</v>
      </c>
      <c r="F29" s="4">
        <f>F28+E29</f>
        <v>0.3756749597571164</v>
      </c>
      <c r="G29" t="s">
        <v>56</v>
      </c>
      <c r="J29">
        <v>1</v>
      </c>
      <c r="K29" t="s">
        <v>57</v>
      </c>
    </row>
    <row r="30" spans="1:16" x14ac:dyDescent="0.3">
      <c r="A30" t="s">
        <v>2</v>
      </c>
      <c r="B30" s="7">
        <v>3539000</v>
      </c>
      <c r="C30" s="2">
        <v>6356000</v>
      </c>
      <c r="D30" s="4">
        <f t="shared" si="1"/>
        <v>0.79598756710935292</v>
      </c>
      <c r="E30" s="4">
        <f t="shared" si="0"/>
        <v>0.12951076879189843</v>
      </c>
      <c r="F30" s="4">
        <f t="shared" ref="F30:F38" si="2">F29+E30</f>
        <v>0.50518572854901489</v>
      </c>
      <c r="G30" t="s">
        <v>60</v>
      </c>
      <c r="J30">
        <v>3</v>
      </c>
      <c r="K30" t="s">
        <v>58</v>
      </c>
    </row>
    <row r="31" spans="1:16" x14ac:dyDescent="0.3">
      <c r="A31" t="s">
        <v>9</v>
      </c>
      <c r="B31" s="7">
        <v>4049000</v>
      </c>
      <c r="C31" s="2">
        <v>5487000</v>
      </c>
      <c r="D31" s="4">
        <f t="shared" si="1"/>
        <v>0.35514941960978019</v>
      </c>
      <c r="E31" s="4">
        <f t="shared" si="0"/>
        <v>0.11180389999388715</v>
      </c>
      <c r="F31" s="4">
        <f t="shared" si="2"/>
        <v>0.61698962854290207</v>
      </c>
      <c r="G31" t="s">
        <v>35</v>
      </c>
      <c r="J31">
        <v>1</v>
      </c>
      <c r="K31" t="s">
        <v>59</v>
      </c>
    </row>
    <row r="32" spans="1:16" x14ac:dyDescent="0.3">
      <c r="A32" t="s">
        <v>11</v>
      </c>
      <c r="B32" s="7">
        <v>3597000</v>
      </c>
      <c r="C32" s="2">
        <v>4892000</v>
      </c>
      <c r="D32" s="4">
        <f t="shared" si="1"/>
        <v>0.36002224075618572</v>
      </c>
      <c r="E32" s="4">
        <f t="shared" si="0"/>
        <v>9.9680094545306352E-2</v>
      </c>
      <c r="F32" s="4">
        <f t="shared" si="2"/>
        <v>0.71666972308820842</v>
      </c>
      <c r="G32" t="s">
        <v>11</v>
      </c>
      <c r="J32">
        <v>1</v>
      </c>
      <c r="K32" t="s">
        <v>61</v>
      </c>
    </row>
    <row r="33" spans="1:11" x14ac:dyDescent="0.3">
      <c r="A33" t="s">
        <v>6</v>
      </c>
      <c r="B33" s="7">
        <v>1654000</v>
      </c>
      <c r="C33" s="2">
        <v>3928000</v>
      </c>
      <c r="D33" s="4">
        <f t="shared" si="1"/>
        <v>1.3748488512696493</v>
      </c>
      <c r="E33" s="4">
        <f t="shared" si="0"/>
        <v>8.0037492104244351E-2</v>
      </c>
      <c r="F33" s="4">
        <f t="shared" si="2"/>
        <v>0.7967072151924528</v>
      </c>
      <c r="G33" t="s">
        <v>64</v>
      </c>
      <c r="J33">
        <v>1</v>
      </c>
      <c r="K33" t="s">
        <v>62</v>
      </c>
    </row>
    <row r="34" spans="1:11" x14ac:dyDescent="0.3">
      <c r="A34" t="s">
        <v>85</v>
      </c>
      <c r="B34" s="7">
        <v>1642000</v>
      </c>
      <c r="C34" s="2">
        <v>2616000</v>
      </c>
      <c r="D34" s="4">
        <f t="shared" si="1"/>
        <v>0.59317904993909865</v>
      </c>
      <c r="E34" s="4">
        <f t="shared" si="0"/>
        <v>5.3303991686533408E-2</v>
      </c>
      <c r="F34" s="4">
        <f t="shared" si="2"/>
        <v>0.85001120687898624</v>
      </c>
      <c r="G34" t="s">
        <v>66</v>
      </c>
      <c r="J34">
        <v>2</v>
      </c>
      <c r="K34" t="s">
        <v>63</v>
      </c>
    </row>
    <row r="35" spans="1:11" x14ac:dyDescent="0.3">
      <c r="A35" t="s">
        <v>48</v>
      </c>
      <c r="B35" s="7">
        <v>2412000</v>
      </c>
      <c r="C35" s="2">
        <v>2588000</v>
      </c>
      <c r="D35" s="4">
        <f t="shared" si="1"/>
        <v>7.2968490878938641E-2</v>
      </c>
      <c r="E35" s="4">
        <f t="shared" si="0"/>
        <v>5.2733459665423719E-2</v>
      </c>
      <c r="F35" s="4">
        <f t="shared" si="2"/>
        <v>0.90274466654440999</v>
      </c>
      <c r="G35" t="s">
        <v>48</v>
      </c>
      <c r="J35">
        <v>1</v>
      </c>
      <c r="K35" t="s">
        <v>65</v>
      </c>
    </row>
    <row r="36" spans="1:11" x14ac:dyDescent="0.3">
      <c r="A36" t="s">
        <v>4</v>
      </c>
      <c r="B36" s="7">
        <v>3348000</v>
      </c>
      <c r="C36" s="2">
        <v>2451000</v>
      </c>
      <c r="D36" s="4">
        <f t="shared" si="1"/>
        <v>-0.26792114695340502</v>
      </c>
      <c r="E36" s="4">
        <f t="shared" si="0"/>
        <v>4.9941927990708478E-2</v>
      </c>
      <c r="F36" s="4">
        <f t="shared" si="2"/>
        <v>0.9526865945351185</v>
      </c>
      <c r="G36" t="s">
        <v>32</v>
      </c>
      <c r="J36">
        <v>2</v>
      </c>
      <c r="K36" t="s">
        <v>67</v>
      </c>
    </row>
    <row r="37" spans="1:11" x14ac:dyDescent="0.3">
      <c r="A37" t="s">
        <v>5</v>
      </c>
      <c r="B37" s="7">
        <v>1006000</v>
      </c>
      <c r="C37" s="2">
        <v>1343000</v>
      </c>
      <c r="D37" s="4">
        <f t="shared" si="1"/>
        <v>0.33499005964214712</v>
      </c>
      <c r="E37" s="4">
        <f t="shared" si="0"/>
        <v>2.736516086965381E-2</v>
      </c>
      <c r="F37" s="4">
        <f t="shared" si="2"/>
        <v>0.9800517554047723</v>
      </c>
      <c r="G37" t="s">
        <v>68</v>
      </c>
      <c r="J37">
        <v>1</v>
      </c>
      <c r="K37" t="s">
        <v>69</v>
      </c>
    </row>
    <row r="38" spans="1:11" x14ac:dyDescent="0.3">
      <c r="A38" t="s">
        <v>7</v>
      </c>
      <c r="B38" s="7">
        <v>593000</v>
      </c>
      <c r="C38" s="2">
        <v>979000</v>
      </c>
      <c r="D38" s="4">
        <f t="shared" si="1"/>
        <v>0.65092748735244521</v>
      </c>
      <c r="E38" s="4">
        <f t="shared" si="0"/>
        <v>1.9948244595227906E-2</v>
      </c>
      <c r="F38" s="4">
        <f t="shared" si="2"/>
        <v>1.0000000000000002</v>
      </c>
      <c r="G38" t="s">
        <v>7</v>
      </c>
      <c r="J38">
        <v>1</v>
      </c>
      <c r="K38" t="s">
        <v>70</v>
      </c>
    </row>
    <row r="39" spans="1:11" x14ac:dyDescent="0.3">
      <c r="A39" t="s">
        <v>71</v>
      </c>
      <c r="B39" s="7">
        <f>SUM(B28:B38)</f>
        <v>35463000</v>
      </c>
      <c r="C39" s="2">
        <f>SUM(C28:C38)</f>
        <v>49077000</v>
      </c>
      <c r="D39" s="4">
        <f>(C39-B39)/B39</f>
        <v>0.38389307165214448</v>
      </c>
      <c r="E39" s="4">
        <f>SUM(E28:E38)</f>
        <v>1.0000000000000002</v>
      </c>
      <c r="F39" s="30" t="s">
        <v>34</v>
      </c>
    </row>
    <row r="41" spans="1:11" x14ac:dyDescent="0.3">
      <c r="A41" t="s">
        <v>72</v>
      </c>
    </row>
    <row r="43" spans="1:11" x14ac:dyDescent="0.3">
      <c r="B43" s="11"/>
    </row>
    <row r="44" spans="1:11" x14ac:dyDescent="0.3">
      <c r="B44" s="4"/>
    </row>
    <row r="46" spans="1:11" x14ac:dyDescent="0.3">
      <c r="B46" s="11"/>
    </row>
    <row r="47" spans="1:11" x14ac:dyDescent="0.3">
      <c r="B47" s="11"/>
    </row>
  </sheetData>
  <sheetProtection algorithmName="SHA-512" hashValue="5I3JT/9ieVMOWg2HHhOQGlcHEuJL7h/7kV+pt2wLqXnbFLdCuzv+3LVszIHmlEXhva3AuqOzhrm68KmwQX6DBQ==" saltValue="ChpqwT7FTb2/+wpxjjb/yQ==" spinCount="100000" sheet="1" objects="1" scenarios="1"/>
  <sortState ref="A5:P15">
    <sortCondition descending="1" ref="B5:B15"/>
  </sortState>
  <hyperlinks>
    <hyperlink ref="B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National newspapers</vt:lpstr>
      <vt:lpstr>Monthly ABCs 2017-20</vt:lpstr>
      <vt:lpstr>%ch ABCs 2017-20</vt:lpstr>
      <vt:lpstr>PAMCo TBR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Chivers</dc:creator>
  <cp:lastModifiedBy>Janine Bacon</cp:lastModifiedBy>
  <dcterms:created xsi:type="dcterms:W3CDTF">2021-02-09T11:42:50Z</dcterms:created>
  <dcterms:modified xsi:type="dcterms:W3CDTF">2021-03-12T12:00:35Z</dcterms:modified>
</cp:coreProperties>
</file>